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286" yWindow="65431" windowWidth="12120" windowHeight="9120" activeTab="3"/>
  </bookViews>
  <sheets>
    <sheet name="BIA" sheetId="1" r:id="rId1"/>
    <sheet name="BIA in" sheetId="2" r:id="rId2"/>
    <sheet name="CDKT" sheetId="3" r:id="rId3"/>
    <sheet name="KQKD" sheetId="4" r:id="rId4"/>
    <sheet name="LCTT" sheetId="5" r:id="rId5"/>
    <sheet name="TM" sheetId="6" r:id="rId6"/>
  </sheets>
  <externalReferences>
    <externalReference r:id="rId9"/>
    <externalReference r:id="rId10"/>
  </externalReferences>
  <definedNames/>
  <calcPr fullCalcOnLoad="1"/>
</workbook>
</file>

<file path=xl/comments6.xml><?xml version="1.0" encoding="utf-8"?>
<comments xmlns="http://schemas.openxmlformats.org/spreadsheetml/2006/main">
  <authors>
    <author>User</author>
  </authors>
  <commentList>
    <comment ref="B101" authorId="0">
      <text>
        <r>
          <rPr>
            <b/>
            <sz val="9"/>
            <rFont val="Tahoma"/>
            <family val="2"/>
          </rPr>
          <t>User:</t>
        </r>
        <r>
          <rPr>
            <sz val="9"/>
            <rFont val="Tahoma"/>
            <family val="2"/>
          </rPr>
          <t xml:space="preserve">
phung them vao cho dung chinh sua cua chi Ha - vu che do ke toan
</t>
        </r>
      </text>
    </comment>
  </commentList>
</comments>
</file>

<file path=xl/sharedStrings.xml><?xml version="1.0" encoding="utf-8"?>
<sst xmlns="http://schemas.openxmlformats.org/spreadsheetml/2006/main" count="1589" uniqueCount="1218">
  <si>
    <t xml:space="preserve">                                                                               </t>
  </si>
  <si>
    <t xml:space="preserve">                  </t>
  </si>
  <si>
    <t xml:space="preserve">                                  </t>
  </si>
  <si>
    <t xml:space="preserve">               </t>
  </si>
  <si>
    <t>Tại ngày 20 tháng 10 năm 2012</t>
  </si>
  <si>
    <t>Chi phí quản lý</t>
  </si>
  <si>
    <t>Chi phí quản lý DN</t>
  </si>
  <si>
    <t xml:space="preserve"> 110 người </t>
  </si>
  <si>
    <t>BÁO CÁO TÀI CHÍNH QUÝ 4/2012</t>
  </si>
  <si>
    <t>ngày 20 tháng 01 năm 2013</t>
  </si>
  <si>
    <t>NGUYỄN TRUNG HIẾU</t>
  </si>
  <si>
    <t>Tp.Hồ Chí Minh, ngày 20 tháng 01 năm 2013</t>
  </si>
  <si>
    <t>BÁO CÁO KẾT QUẢ KINH DOANH - QUÝ 4/2012</t>
  </si>
  <si>
    <t>Quý 4 năm 2012</t>
  </si>
  <si>
    <t>Năm tài chính kết thúc ngày 31 tháng 12 năm 2012</t>
  </si>
  <si>
    <t xml:space="preserve">                                                                                                                                                                                                                                                                                                                                                                                                                                                                                                                                                                                                                                                                                                                                                                                                                                                                                                                                                                                                                                                                                                                                                                                                                                                                                                                                                                                                                                                                                                                                                                                                                                                                                                                                                                                                                                                                                                                                                                                                                                                                                                                                                                                                                                                                                                                                                                                                                                                                                                                                                                                                                                                                                                                                                                                                                                                                                                                                                                                                                                                                                                                                                                                                                                                                                                                                                                                                                                                                                                                                                                                                                                                                                                                                                                                                                                                                                                                                                                                                                                                                                                                                                                                                                                                                                                                                                                                                                                                                                                                                                                                                                                                                                                                                                                                                                                                                                                                                                                                                                                                                                                                                                                                                                                                                                                                                                                                                                                                                                                                                                                                                                                                                                                                                                                                                                                                                                                                                                                                                                                                                                                                                                                                                                                                                                                                                                                                                                                                                                                                                                                                                                                                                                                                                                                                                                                                                                                                                                                                                                                                                           </t>
  </si>
  <si>
    <t>Đối với hợp đồng xây dựng với chi phí phụ thêm, kết quả của hợp đồng được ước tính một cách đáng tin cậy khi thỏa mãn đồng thời 2 điều kiện: 1. Doanh nghiệp thu được lợi ích kinh tế từ hợp đồng; 2. Các khoản chi phí liên quan đến hợp đồng có thể xác định được rõ ràng và tính toán một cách đáng tin cậy không kể có được hoàn trả hay không.</t>
  </si>
  <si>
    <t>13.</t>
  </si>
  <si>
    <t>Nguyên tắc và phương pháp ghi nhận chi phí tài chính</t>
  </si>
  <si>
    <r>
      <t xml:space="preserve">Chi phí tài chính bao gồm: </t>
    </r>
    <r>
      <rPr>
        <sz val="11"/>
        <rFont val="Times New Roman"/>
        <family val="1"/>
      </rPr>
      <t>Các khoản chi phí hoặc khoản lỗ liên quan đến các hoạt động đầu tư tài chính, chi phí cho vay và đi vay vốn, chi phí góp vốn liên doanh, liên kết, lỗ chuyển nhượng chứng khoán ngắn hạn, chi phí giao dịch bán chứng khoán..; Dự phòng giảm giá đầu tư tài chính, khoản lỗ phát sinh khi bán ngoại tệ, lỗ tỷ giá hối đoái; Chiết khấu thanh toán cho người mua và các khoản chi phí tài chính khác.</t>
    </r>
  </si>
  <si>
    <t>Khoản chi phí tài chính được ghi nhận chi tiết cho từng nội dung chi phí khi thực tế phát sinh trong kỳ và được xác định một cách đáng tin cậy khi có đầy đủ bằng chứng về các khoản chi phí này.</t>
  </si>
  <si>
    <t>14.</t>
  </si>
  <si>
    <t>Nguyên tắc và phương pháp ghi nhận chi phí thuế TNDN hiện hành, chi phí thuế TNDN hoãn lại</t>
  </si>
  <si>
    <t>Chi phí thuế thu nhập doanh nghiệp được xác định gồm tổng chi phí thuế thu nhập doanh nghiệp hiện hành và chi phí thuế thu nhập doanh nghiệp hoãn lại khi xác định lợi nhuận hoặc lỗ của một kỳ kế toán.</t>
  </si>
  <si>
    <t>---&gt; đoạn 03 - VAS 17</t>
  </si>
  <si>
    <t>Chi phí thuế thu nhập doanh nghiệp hiện hành: là số thuế thu nhập doanh nghiệp phải nộp (hoặc thu hồi được) tính trên thu nhập chịu thuế và thuế suất thuế thu nhập doanh nghiệp của năm hiện hành theo Luật thuế thuế thu nhập doanh nghiệp hiện hành được ghi nhận.</t>
  </si>
  <si>
    <t>Chi phí thuế thu nhập doanh nghiệp hoãn lại được xác định cho các khoản chênh lệch tạm thời tại ngày lập bảng cân đối kế toán giữa cơ sở tính thuế thu nhập của các tài sản, nợ phải trả và giá trị ghi sổ của chúng cho mục đích báo cáo tài chính và giá trị sử dụng cho mục đích thuế. Thuế thu nhập hoãn lại phải trả được ghi nhận cho tất cả các khoản chênh lệch tạm thời, còn tài sản thuế thu nhập hoãn lại chỉ được ghi nhận khi chắc chắn có đủ lợi nhuận tính thuế trong tương lai để khấu trừ các khoản chênh lệch tạm thời.</t>
  </si>
  <si>
    <t>Giá trị ghi sổ của tài sản thuế thu nhập doanh nghiệp hoãn lại phải được xem xét lại vào ngày kết thúc niên độ kế toán và phải giảm giá trị ghi sổ của tài sản thuế thu nhập hoãn lại đến mức bảo đảm chắc chắn có đủ lợi nhuận tính thuế cho phép lợi ích của một phần hoặc toàn bộ tài sản thuế thu nhập hoãn lại được sử dụng. Các tài sản thuế thu nhập doanh nghiệp hoãn lại chưa ghi nhận trước đây được xem xét lại vào ngày kết thúc niên độ kế toán và được ghi nhận khi chắc chắn có đủ lợi nhuận tính thuế để có thể sử dụng các tài sản thuế thu nhập hoãn lại chưa ghi nhận này.</t>
  </si>
  <si>
    <t>Thuế thu nhập hoãn lại được ghi nhận vào báo cáo kết quả hoạt động kinh doanh ngoại trừ trường hợp thuế thu nhập phát sinh liên quan đến một khoản mục được ghi thẳng vào vốn chủ sở hữu, trong trường hợp này, thuế thu nhập hoãn lại cũng được ghi nhận trực tiếp vào vốn chủ sở hữu.</t>
  </si>
  <si>
    <t>Doanh nghiệp chỉ bù trừ các tài sản thuế thu nhập hoãn lại và thuế thu nhập hoãn lại phải trả khi doanh nghiệp có quyền hợp pháp được bù trừ giữa tài sản thuế thu nhập hiện hành với thuế thu nhập hiện hành phải nộp và các tài sản thuế thu nhập hoãn lại và thuế thu nhập hoãn lại phải trả liên quan tới thuế thu nhập doanh nghiệp được quản lý bởi cùng một cơ quan thuế đối với cùng một đơn vị chịu thuế và doanh nghiệp dự định thanh toán thuế thu nhập hiện hành phải trả và tài sản thuế thu nhập hiện hành trên cơ sở thuần.</t>
  </si>
  <si>
    <t>Các khoản thuế phải nộp ngân sách nhà nước sẽ được quyết toán cụ thể với cơ quan thuế. Chênh lệch giữa số thuế phải nộp theo sổ sách và số liệu kiểm tra quyết toán sẽ được điều chỉnh khi có quyết toán chính thức với cơ quan thuế.</t>
  </si>
  <si>
    <t>---&gt; hạn chế rủi ro về thuế có thể phát sinh</t>
  </si>
  <si>
    <t>Chính sách thuế theo những điều kiện quy định cho công ty năm hiện hành như sau:</t>
  </si>
  <si>
    <t>---&gt; điền những quy định thuế và ưu đãi thuế riêng của công ty</t>
  </si>
  <si>
    <t>15.</t>
  </si>
  <si>
    <t>Các nghiệp vụ dự phòng rủi ro hối đoái</t>
  </si>
  <si>
    <t>Trong giai đoạn đầu tư xây dựng để hình thành tài sản cố định của doanh nghiệp mới thành lập, chênh lệch tỷ giá phát sinh khi thanh toán các khoản mục tiền tệ có gốc ngoại tệ để thực hiện đầu tư xây dựng và chênh lệch tỷ giá đánh giá lại các khoản mục tiền tệ cuối năm tài chính được phản ánh lũy kế, riêng biệt trên Bảng cân đối kế toán. Khi tài sản hoàn thành đầu tư xây dựng đưa vào sử dụng thì chênh lệch tỷ giá phát sinh trong giai đoạn này được phân bổ dần vào thu nhập tài chính (chênh lệch tỷ giá tăng) hoặc chi phí tài chính (chênh lệch tỷ giá giảm) không quá 5 năm kể từ khi công trình đưa vào hoạt động.</t>
  </si>
  <si>
    <t>Đánh giá lại số dư các khoản mục tiền tệ có gốc ngoại tệ vào cuối năm tài chính</t>
  </si>
  <si>
    <t>Số dư cuối kỳ của các khoản mục tiền tệ (tiền, tương đương tiền, các khoản phải thu và phải trả) có gốc ngoại tệ phải được đánh giá lại theo tỷ giá giao dịch bình quân trên thị trường ngoại tệ liên ngân hàng do Ngân hàng Nhà nước Việt Nam công bố tại thời điểm lập báo cáo tài chính. Tỷ giá quy đổi tại ngày 31/12/2010: 18.932 VNĐ/USD.</t>
  </si>
  <si>
    <t>CÁCH 1</t>
  </si>
  <si>
    <t>Đối với Công ty áp dụng theo TT201 thì trình bày theo cách 1 và hide cách thứ 2 đi, chú ý khi trình bày thì bỏ dòng 177 và 178 đi.</t>
  </si>
  <si>
    <t xml:space="preserve">Đối với các Công ty áp dụng Thông tư 201/2009/TT-BTC để xử lý các khoản chênh lệch tỷ giá </t>
  </si>
  <si>
    <t>Trong năm, Ban Giám đốc Công ty quyết định áp dụng việc ghi nhận chênh lệch tỷ giá theo hướng dẫn tại Thông tư số 201/2009/TT-BTC do Bộ Tài chính ban hành ngày 15 tháng 10 năm 2009 ("Thông tư 201"), và tin tưởng việc áp dụng đó cùng với việc đồng thời công bố đầy đủ thông tin về sự khác biệt trong trường hợp áp dụng theo hướng dẫn của chuẩn mực kế toán số 10 "Ảnh hưởng của việc thay đổi tỷ giá hối đoái" ("VAS10") sẽ cung cấp đầy đủ hơn các thông tin cho người sử dụng báo cáo tài chính.</t>
  </si>
  <si>
    <t>Hướng dẫn về chênh lệch tỷ giá do đánh giá lại số dư các khoản mục tiền tệ có gốc ngoại tệ cuối kỳ theo VAS 10 khác biệt so với quy định trong Thông tư 201 như sau:</t>
  </si>
  <si>
    <t>Nghiệp vụ</t>
  </si>
  <si>
    <t>Xử lý kế toán theo Thông tư 201</t>
  </si>
  <si>
    <t>Xử lý kế toán theo VAS 10</t>
  </si>
  <si>
    <t xml:space="preserve">Đánh giá lại số dư cuối năm của các khoản mục tiền và công nợ ngắn hạn có gốc ngoại tệ  </t>
  </si>
  <si>
    <t>Tất cả chênh lệch tỷ giá do đánh giá lại số dư có gốc ngoại tệ cuối năm được phản ánh ở tài khoản "Chênh lệch tỷ giá" trong khoản mục Vốn chủ sở hữu, và sẽ được ghi giảm trong kỳ tiếp theo.</t>
  </si>
  <si>
    <t>Tất cả chênh lệch tỷ giá do đánh giá lại số dư có gốc ngoại tệ cuối năm được hạch toán vào kết quả hoạt động kinh doanh trong kỳ.</t>
  </si>
  <si>
    <t xml:space="preserve">Đánh giá lại số dư cuối năm của các khoản mục công nợ dài hạn có gốc ngoại tệ  </t>
  </si>
  <si>
    <t>1. Doanh thu bán hàng và cung cấp dịch vụ</t>
  </si>
  <si>
    <t>2. Các khoản giảm trừ doanh thu</t>
  </si>
  <si>
    <t>3. Doanh thu thuần về bán hàng và cung cấp dịch vụ (10 = 01 - 02)</t>
  </si>
  <si>
    <t>10</t>
  </si>
  <si>
    <t>4. Giá vốn hàng bán</t>
  </si>
  <si>
    <t>11</t>
  </si>
  <si>
    <t>5. Lợi nhuận gộp về bán hàng và cung cấp dịch vụ(20=10-11)</t>
  </si>
  <si>
    <t>20</t>
  </si>
  <si>
    <t>6. Doanh thu hoạt động tài chính</t>
  </si>
  <si>
    <t>21</t>
  </si>
  <si>
    <t>7. Chi phí tài chính</t>
  </si>
  <si>
    <t>22</t>
  </si>
  <si>
    <t xml:space="preserve">  - Trong đó: Chi phí lãi vay</t>
  </si>
  <si>
    <t>23</t>
  </si>
  <si>
    <t>8. Chi phí bán hàng</t>
  </si>
  <si>
    <t>24</t>
  </si>
  <si>
    <t>9. Chi phí quản lý doanh nghiệp</t>
  </si>
  <si>
    <t>25</t>
  </si>
  <si>
    <t>10. Lợi nhuận thuần từ hoạt động kinh doanh{30=20+(21-22) - (24+25)}</t>
  </si>
  <si>
    <t>30</t>
  </si>
  <si>
    <t>11. Thu nhập khác</t>
  </si>
  <si>
    <t>31</t>
  </si>
  <si>
    <t>12. Chi phí khác</t>
  </si>
  <si>
    <t>32</t>
  </si>
  <si>
    <t>13. Lợi nhuận khác(40=31-32)</t>
  </si>
  <si>
    <t>40</t>
  </si>
  <si>
    <t>14. Phần lãi lỗ trong công ty liên kết, liên doanh</t>
  </si>
  <si>
    <t>45</t>
  </si>
  <si>
    <t>15. Tổng lợi nhuận kế toán trước thuế(50=30+40)</t>
  </si>
  <si>
    <t>50</t>
  </si>
  <si>
    <t>16. Chi phí thuế TNDN hiện hành</t>
  </si>
  <si>
    <t>Dự phòng tổn thất các khoản đầu tư tài chính dài hạn được lập khi Công ty khi xác định được các khoản đầu tư này bị giảm sút giá trị không phải tạm thời và ngoài kế hoạch do kết quả hoạt động của các công ty được đầu tư bị lỗ.</t>
  </si>
  <si>
    <t xml:space="preserve">Mức lập dự phòng được xác định bằng chênh lệch giữa giá trị thuần có thể thực hiện được (giá thị trường) hoặc giá trị khoản đầu tư có thể thu hồi được và giá gốc ghi trên sổ kế toán của các khoản đầu tư. </t>
  </si>
  <si>
    <t>Nguyên tắc ghi nhận và vốn hoá các khoản chi phí đi vay</t>
  </si>
  <si>
    <r>
      <t xml:space="preserve">Nguyên tắc ghi nhận chi phí đi vay: </t>
    </r>
    <r>
      <rPr>
        <sz val="11"/>
        <rFont val="Times New Roman"/>
        <family val="1"/>
      </rPr>
      <t>Là lãi tiền vay và các chi phí khác phát sinh liên quan trực tiếp đến các khoản vay của doanh nghiệp; Được ghi nhận như khoản chi phí sản xuất, kinh doanh trong kỳ trừ khi chi phí này phát sinh từ các khoản vay liên quan trực tiếp đến việc đầu tư xây dựng hoặc sản xuất tài sản dở dang được tính vào giá trị tài sản đó (được vốn hóa) khi có đủ điều kiện quy định tại chuẩn mực kế toán số 16 "Chi phí đi vay".</t>
    </r>
  </si>
  <si>
    <t>---&gt; đoạn 03,06,07 VAS 16</t>
  </si>
  <si>
    <t>PHẠM CÔNG NHÂN</t>
  </si>
  <si>
    <t>Hướng dẫn về chênh lệch tỷ giá do đánh giá lại số dư các khoản mục tiền tệ có gốc ngoại tệ cuối kỳ theo VAS 10 khác biệt so với quy định trong thông tư 201/2009/TT-BTC do Bộ Tài chính ban hành ngày 15 tháng 10 năm 2009 hướng dẫn xử lý chênh lệch tỷ giá hối đoái ("Thông tư 201") như sau:</t>
  </si>
  <si>
    <t>Ảnh hưởng đến việc lập và trình bày các báo cáo tài chính của Công ty nếu Công ty áp dụng Thông tư 201 cho năm tài chính kết thúc ngày 31 tháng 12 năm 2010 được trình bày ở phần thuyết minh số…</t>
  </si>
  <si>
    <t>17.</t>
  </si>
  <si>
    <t>Các nguyên tắc và phương pháp kế toán khác</t>
  </si>
  <si>
    <t>Nếu có phát sinh những khoản khác thì trình bày đặc thù của khách hàng.</t>
  </si>
  <si>
    <t>V.</t>
  </si>
  <si>
    <t>THÔNG TIN BỔ SUNG CHO CÁC KHOẢN MỤC TRÌNH BÀY TRONG BẢNG CÂN ĐỐI KẾ TOÁN</t>
  </si>
  <si>
    <t>Tiền và các khoản tương tương tiền</t>
  </si>
  <si>
    <t>Tiền</t>
  </si>
  <si>
    <t xml:space="preserve">Tiền mặt </t>
  </si>
  <si>
    <t>Tiền chi góp vốn đầu tư vào đơn vị khác</t>
  </si>
  <si>
    <t>Tiền thu hồi vốn đầu tư vào đơn vị khác</t>
  </si>
  <si>
    <t>Tiền thu từ lãi cho vay, cổ tức lợi nhuận được chia</t>
  </si>
  <si>
    <t xml:space="preserve">Lưu chuyển tiền từ hoạt động đầu tư </t>
  </si>
  <si>
    <t xml:space="preserve">III. LƯU CHUYỂN TIỀN TỪ HOẠT ĐỘNG TÀI CHÍNH </t>
  </si>
  <si>
    <t>1.</t>
  </si>
  <si>
    <t>Công ty đã trình bày lại các khoản sau trên bảng cân đối kế toán</t>
  </si>
  <si>
    <t>BCĐKT 
01/01/2010</t>
  </si>
  <si>
    <t>BCĐKT 31/12/2009
 số đầu kỳ</t>
  </si>
  <si>
    <t>1)</t>
  </si>
  <si>
    <t>Nợ ngắn hạn</t>
  </si>
  <si>
    <t>Quỹ khen thưởng phúc lợi</t>
  </si>
  <si>
    <t>2)</t>
  </si>
  <si>
    <t>Nguồn kinh phí, các quỹ khác</t>
  </si>
  <si>
    <t>Công ty Cổ phần Đầu tư và Xây dựng Cotec (COTECiN) thành lập theo Giấy chứng nhận đăng ký kinh doanh số 4103002913 ngày 30 tháng 04 năm 2004; đăng ký sửa đổi theo Giấy chứng nhận đăng ký kinh doanh mới và Đăng ký thuế Công ty Cổ Phần số 0303580769, thay đổi lần thứ 09 ngày 03 tháng 06 năm 2010  do Sở Kế hoạch và Đầu tư Thành phố Hồ Chí Minh cấp.</t>
  </si>
  <si>
    <t xml:space="preserve">Nguồn vốn kinh doanh được hình thành từ số tiền mà các thành viên hay cổ đông đã góp vốn mua cổ phần, cổ phiếu, hoặc được bổ sung từ lợi nhuận sau thuế theo Nghị quyết của Đại Hội đồng Cổ đông hoặc theo quy định trong điều lệ hoạt động của Công ty. Nguồn vốn kinh doanh được ghi nhận theo số vốn thực tế đã góp bằng tiền hoặc bằng tài sản tính theo mệnh giá của cổ phiếu đã phát hành khi mới thành lập, hoặc huy động thêm để mở rộng quy mô hoạt động của công ty. </t>
  </si>
  <si>
    <t>'+ Đối với công ty Cổ phần: CHỌN TỦY THEO LOẠI HÌNH MÌNH KIỂM TOÁN</t>
  </si>
  <si>
    <t>Nguồn vốn kinh doanh được nhà nước giao vốn, được điều động từ các doanh nghiệp trong nội bộ Tổng công ty, vốn do công ty mẹ đầu tư vào công ty con, các khoản chênh lệch do đánh giá lại tài sản hoặc được bổ sung từ các quỹ, được trích từ lợi nhuận sau thuế của hoạt động kinh doanh. Nguồn vốn kinh doanh được ghi nhận theo số vốn Ngân sách Nhà nước giao.</t>
  </si>
  <si>
    <t>'+ Đối với công ty nhà nước nguồn vốn kinh doanh gồm: CHỌN TỦY THEO LOẠI HÌNH MÌNH KIỂM TOÁN</t>
  </si>
  <si>
    <r>
      <t xml:space="preserve">Nguyên tắc ghi nhận thặng dư vốn cổ phần </t>
    </r>
    <r>
      <rPr>
        <b/>
        <sz val="11"/>
        <color indexed="9"/>
        <rFont val="Times New Roman"/>
        <family val="1"/>
      </rPr>
      <t>và vốn khác.</t>
    </r>
  </si>
  <si>
    <r>
      <t xml:space="preserve">+ Thặng dư  vốn cổ phần: </t>
    </r>
    <r>
      <rPr>
        <sz val="11"/>
        <rFont val="Times New Roman"/>
        <family val="1"/>
      </rPr>
      <t>Phản ánh khoản chênh lệch tăng giữa số tiền thực tế thu được so với mệnh giá khi  phát hành lần đầu hoặc phát hành bổ sung cổ phiếu và chênh lệch tăng, giảm giữa số tiền thực tế thu được so với giá mua lại khi tái phát hành cổ phiếu quỹ. Trường hợp mua lại cổ phiếu để hủy bỏ ngay tại ngày mua thì giá trị cổ phiếu được ghi giảm nguồn vốn kinh doanh tại ngày mua là giá thực tế mua lại và cũng phải ghi giảm nguồn vốn kinh doanh chi tiết theo mệnh giá và phần thặng dư vốn cổ phần của cổ phiếu mua lại.</t>
    </r>
  </si>
  <si>
    <t>Tuøy tình hình coâng ty maø trình baøy</t>
  </si>
  <si>
    <r>
      <t xml:space="preserve">+ Vốn khác: </t>
    </r>
    <r>
      <rPr>
        <sz val="11"/>
        <rFont val="Times New Roman"/>
        <family val="1"/>
      </rPr>
      <t>Phản ánh số vốn kinh doanh được hình thành do bổ sung từ kết quả hoạt động kinh doanh hoặc được tặng, biếu, tài trợ, đánh giá lại tài sản.</t>
    </r>
  </si>
  <si>
    <t>Tùy tình hình công ty mà trình bày</t>
  </si>
  <si>
    <t>+ Nguyên tắc ghi nhận chênh lệch đánh giá lại tài sản.</t>
  </si>
  <si>
    <t>Tài sản được đánh giá lại chủ yếu là TSCĐ, bất động sản đầu tư, một số trường hợp cần thiết đánh giá lại vật tư, công cụ dụng cụ, thành phẩm, hàng hóa, sản phẩm dở dang…. Chênh lệch đánh giá lại tài sản được ghi nhận khi có quyết định của Nhà nước về đánh giá lại tài sản; Khi thực hiện cổ phần hóa doanh nghiệp Nhà Nước; Khi chuyển đổi hình thức sở hữu doanh nghiệp theo quy định...Giá trị tài sản được xác định lại trên cơ sở bảng giá Nhà nước quy định hoặc Hội đồng định giá tài sản thống nhất xác định.</t>
  </si>
  <si>
    <t>+ Nguyên tắc ghi nhận chênh lệch tỷ giá.</t>
  </si>
  <si>
    <t>Chênh lệch tỷ giá được phản ánh là số chênh lệch tỷ giá hối đoái phát sinh hoặc đánh giá lại cuối kỳ của các khoản mục tiền tệ có gốc ngoại tệ (lãi hoặc lỗ tỷ giá) của hoạt động đầu tư xây dựng cơ bản (giai đoạn trước hoạt động chưa hoàn thành đầu tư).</t>
  </si>
  <si>
    <t>Tùy tình hình công ty mà trình bày, nếu công ty thực hiện theo TT 201 thì phải ghi chú thêm phần CLG do đánh giá lại cuối kỳ.</t>
  </si>
  <si>
    <t>Nguyên tắc ghi nhận lợi nhuận chưa phân phối.</t>
  </si>
  <si>
    <t>Nguyên tắc ghi nhận lợi nhuận chưa phân phối: được ghi nhận là số lợi nhuận (hoặc lỗ) từ kết quả hoạt động kinh doanh của doanh nghiệp sau khi trừ (-) chi phí thuế thu nhập doanh nghiệp của kỳ hiện hành và các khoản điều chỉnh do áp dụng hồi tố thay đổi chính sách kế toán và điều chỉnh hồi tố sai sót trọng yếu của các năm trước.</t>
  </si>
  <si>
    <t>Việc phân phối lợi nhuận được căn cứ vào điều lệ Công ty được thông qua Đại hội đồng Cổ đông hàng năm.</t>
  </si>
  <si>
    <t>12.</t>
  </si>
  <si>
    <t>Nguyên tắc và phương pháp ghi nhận Doanh thu</t>
  </si>
  <si>
    <t>Nguyên tắc và phương pháp ghi nhận doanh thu bán hàng</t>
  </si>
  <si>
    <t>Doanh thu bán hàng được ghi nhận khi đồng thời thỏa mãn 5 điều kiện sau: 1. Doanh nghiệp đã chuyển giao phần lớn rủi ro và lợi ích gắn liền quyền sở hữu sản phẩm hoặc hàng hóa cho người mua; 2. Doanh nghiệp không còn nắm giữ quyền quản lý hàng hóa như người sở hữu hàng hóa hoặc quyền kiểm soát hàng hóa; 3. Doanh thu được xác định tương đối chắc chắn; 4. Doanh nghiệp đã thu được lợi ích kinh tế từ giao dịch bán hàng; 5. Xác định chi phí liên quan đến giao dịch bán hàng.</t>
  </si>
  <si>
    <t>---&gt; Đoạn 10 - VAS 14</t>
  </si>
  <si>
    <t>Nguyên tắc và phương pháp ghi nhận doanh thu cung cấp dịch vụ</t>
  </si>
  <si>
    <t>Doanh thu của giao dịch về cung cấp dịch vụ được ghi nhận khi kết quả của giao dịch đó được xác định một cách đáng tin cậy. Trường hợp giao dịch về cung cấp dịch vụ liên quan đến nhiều kỳ thì doanh thu được ghi nhận trong kỳ theo kết quả phần công việc đã hoàn thành vào ngày lập Bảng Cân đối kế toán của kỳ đó. Kết quả của giao dịch cung cấp dịch vụ được xác định khi thỏa mãn tất cả bốn (4) điều kiện: 1. Doanh thu được xác định tương đối chắc chắn; 2. Có khả năng thu được lợi ích kinh tế từ giao dịch cung cấp dịch vụ đó; 3. Xác định được phần công việc đã hoàn thành vào ngày lập bảng Cân đối kế toán; 4. Xác định được chi phí phát sinh cho giao dịch và chi phí hoàn thành giao dịch cung cấp dịch vụ đó.</t>
  </si>
  <si>
    <t>---&gt; Đoạn 16 - VAS 14</t>
  </si>
  <si>
    <t>Nếu không thể xác định được kết quả hợp đồng một cách chắc chắn, doanh thu sẽ chỉ được ghi nhận ở mức có thể thu hồi được của các chi phí đã được ghi nhận.</t>
  </si>
  <si>
    <t>Nguyên giá tài sản cố định hữu hình tự xây dựng hoặc tự chế là giá thành thực tế của tài sản cố định tự xây dựng hoặc tự chế, cộng (+) chi phí lắp đặt, chạy thử. Trường hợp Công ty dùng sản phẩm do mình sản xuất ra để chuyển thành tài sản cố định thì nguyên giá là chi phí sản xuất sản phẩm đó cộng (+) các chi phí trực tiếp liên quan đến việc đưa tài sản đó vào trạng thái sẵn sàng sử dụng. Trong các trường hợp trên, mọi khoản lãi nội bộ không được tính vào nguyên giá của tài sản đó.</t>
  </si>
  <si>
    <t>Tài sản cố định hữu hình mua dưới hình thức trao đổi</t>
  </si>
  <si>
    <t>Nguyên giá tài sản cố định hữu hình mua dưới hình thức trao đổi với một tài sản cố định hữu hình không tương tự hoặc tài sản khác được xác định theo giá trị hợp lý của tài sản cố định hữu hình nhận về, hoặc giá trị hợp lý của tài sản đem trao đổi, sau khi điều chỉnh các khoản tiền hoặc tương đương tiền trả thêm hoặc thu về.</t>
  </si>
  <si>
    <t>Nguyên giá tài sản cố định hữu hình mua dưới hình thức trao đổi với một tài sản cố định hữu hình tương tự, hoặc có thể hình thành do được bán để đổi lấy quyền sở hữu một tài sản tương tự. Trong cả hai trường hợp không có bất kỳ khoản lãi hay lỗ nào được ghi nhận trong quá trình trao đổi.</t>
  </si>
  <si>
    <t>Tài sản cố định hữu hình tăng từ các nguồn khác</t>
  </si>
  <si>
    <t>Nguyên giá tài sản cố định hữu hình được tài trợ, biếu tặng được ghi nhận ban đầu theo giá trị hợp lý ban đầu. Trường hợp không ghi nhận theo giá trị hợp lý ban đầu thì Công ty ghi nhận theo giá trị danh nghĩa cộng (+) các chi phí liên quan trực tiếp đến việc đưa tài sản vào trạng thái sẵn sàng sử dụng.</t>
  </si>
  <si>
    <t>4.2</t>
  </si>
  <si>
    <t>Nguyên tắc ghi nhận TSCĐ vô hình:</t>
  </si>
  <si>
    <r>
      <t>Tài sản cố định vô hình</t>
    </r>
    <r>
      <rPr>
        <sz val="11"/>
        <rFont val="Times New Roman"/>
        <family val="1"/>
      </rPr>
      <t xml:space="preserve"> được ghi nhận theo nguyên giá trừ đi (-) giá trị hao mòn lũy kế. Nguyên giá tài sản cố định vô hình là toàn bộ các chi phí mà doanh nghiệp phải bỏ ra để có được tài sản cố định vô hình tính đến thời điểm đưa tài sản đó vào sử dụng theo dự kiến.</t>
    </r>
  </si>
  <si>
    <t>Mua tài sản cố định vô hình riêng biệt</t>
  </si>
  <si>
    <t>Doanh thu phát sinh từ tiền lãi, tiền bản quyền, cổ tức và lợi nhuận được chia của doanh nghiệp được ghi nhận khi thỏa mãn đồng thời 2 điều kiện: 1. Có khả năng thu được lợi ích từ giao dịch đó; 2. Doanh thu được xác định tương đối chắc chắn.</t>
  </si>
  <si>
    <t>---&gt; Đoạn 24 - VAS 14</t>
  </si>
  <si>
    <t>- Tiền lãi được ghi nhận trên cơ sở thời gian và lãi suất thực tế từng kỳ.</t>
  </si>
  <si>
    <t>---&gt; Đoạn 25 - VAS 14</t>
  </si>
  <si>
    <t>- Tiền bản quyền được ghi nhận trên cơ sở dồn tích phù hợp với hợp đồng.</t>
  </si>
  <si>
    <t>- Cổ tức và lợi nhuận được chia được ghi nhận khi cổ đông được quyền nhận cổ tức hoặc các bên tham gia góp vốn được quyền nhận lợi nhuận từ việc góp vốn.</t>
  </si>
  <si>
    <t>Khi không thể thu hồi một khoản mà trước đó đã ghi vào doanh thu thì khoản có khả năng không thu hồi được hoặc không chắc chắn thu hồi được đó phải hạch toán vào chi phí phát sinh trong kỳ, không ghi giảm doanh thu.</t>
  </si>
  <si>
    <t>---&gt; Đoạn 29 - VAS 14</t>
  </si>
  <si>
    <t>Nguyên tắc và phương pháp ghi nhận doanh thu hợp đồng xây dựng</t>
  </si>
  <si>
    <r>
      <t xml:space="preserve">Doanh thu của hợp đồng xây dựng bao gồm: </t>
    </r>
    <r>
      <rPr>
        <sz val="11"/>
        <rFont val="Times New Roman"/>
        <family val="1"/>
      </rPr>
      <t>Doanh thu ban đầu được ghi nhận trong hợp đồng; và các khoản tăng, giảm khi thực hiện hợp đồng, các khoản tiền thưởng và các khoản thanh toán khác nếu các khoản này có khả năng làm thay đổi doanh thu, và có thể xác định được một cách đáng tin cậy. Doanh thu của hợp đồng xây dựng được xác định bằng giá trị hợp lý của các khoản đã thu hoặc sẽ thu được. Việc xác định doanh thu của hợp đồng chịu tác động của nhiều yếu tố không chắc chắn vì chúng tuỳ thuộc vào các sự kiện sẽ xảy ra trong tương lai. Việc ước tính thường phải được sửa đổi khi các sự kiện đó phát sinh và những yếu tố không chắc chắn được giải quyết. Vì vậy, doanh thu của hợp đồng có thể tăng hay giảm ở từng thời kỳ.</t>
    </r>
  </si>
  <si>
    <t>---&gt; đoạn 11, 12 - VAS 15</t>
  </si>
  <si>
    <t>Ghi nhận doanh thu và chi phí của hợp đồng xây dựng được ghi nhận theo 2 trường hợp sau:</t>
  </si>
  <si>
    <t>Tùy tình hình công ty mà trình bày 1 trong 2 trường hợp, hoặc cả 2 trường hợp cho phù hợp</t>
  </si>
  <si>
    <t>Cổ tức đã công bố trên cổ phiếu thường</t>
  </si>
  <si>
    <t>Cổ tức đã công bố trên cổ phiếu ưu đãi</t>
  </si>
  <si>
    <t>Cổ tức của cổ phiếu ưu đãi lũy kế chưa ghi nhận</t>
  </si>
  <si>
    <t xml:space="preserve">                     -   </t>
  </si>
  <si>
    <t>d. Cổ phiếu</t>
  </si>
  <si>
    <t>Số lượng cổ phiếu đăng ký phát hành</t>
  </si>
  <si>
    <t>Số lượng cổ phiếu đã bán ra công chúng</t>
  </si>
  <si>
    <t>Cổ phiếu thường</t>
  </si>
  <si>
    <t>Cổ phiếu ưu đãi</t>
  </si>
  <si>
    <t>Số lượng cổ phiếu được mua lại</t>
  </si>
  <si>
    <t>Số lượng cổ phiếu đang lưu hành</t>
  </si>
  <si>
    <t>Mệnh giá cổ phiếu đang lưu hành: đồng Việt Nam/cổ phiếu.</t>
  </si>
  <si>
    <t>đ. Các quỹ của doanh nghiệp</t>
  </si>
  <si>
    <t xml:space="preserve">Quỹ đầu tư phát triển </t>
  </si>
  <si>
    <t>Quỹ dự phòng tài chính</t>
  </si>
  <si>
    <t>Quỹ hỗ trợ sắp xếp doanh nghiệp</t>
  </si>
  <si>
    <t>theo mẫu TT244</t>
  </si>
  <si>
    <t>Quỹ khác thuộc nguồn vốn hữu sỡ hữu</t>
  </si>
  <si>
    <t>* Mục đích trích lập và sử dụng các quỹ của doanh nghiệp</t>
  </si>
  <si>
    <t>Quỹ đầu tư phát triển được trích lập từ lợi nhuận sau thuế của doanh nghiệp và được sử dụng vào việc đầu tư mở rộng quy mô sản xuất, kinh doanh hoặc đầu tư chiều sâu của doanh nghiệp.</t>
  </si>
  <si>
    <t>Quỹ dự phòng tài chính được trích lập từ lợi nhuận sau thuế của doanh nghiệp và được sử dụng vào xử lý khi doanh nghiệp gặp rủi ro về kinh doanh hoặc thua lỗ kéo dài.</t>
  </si>
  <si>
    <t>Quỹ hỗ trợ sắp xếp doanh nghiệp được hình thành từ Quỹ hỗ trợ sắp xếp doanh nghiệp tại Tổng công ty Đầu tư và Kinh doanh vốn nhà nước theo quy định của cơ quan có thẩm quyền được dùng để hỗ trợ người lao động dôi dư, hỗ trợ các doanh nghiệp 100% vốn nhà nước có giá trị tài sản thấp hơn nợ phải trả khi thực hiện giao, bán, giải thể, phá sản để thanh toán chi phí chuyển đổi và nợ bảo hiểm xã hội của người lao động. Hỗ trợ kinh phí đào tạo nghề cho người lao động dôi dư có nguyện vọng học nghề theo quy định. Điều chuyển về Tổng công ty Đầu tư và kinh doanh vốn nhà nước theo quyết định của Thủ tướng Chính phủ. Bổ sung tăng vốn điều lệ cho các Tập Đoàn, Tổng công ty nhà nước, Công ty mẹ và đầu tư cho các dự án quan trọng theo phê duyệt của Thủ tướng Chính phủ.</t>
  </si>
  <si>
    <t>TT108/2008/TT-BTC</t>
  </si>
  <si>
    <t xml:space="preserve">d. Thu nhập và chi phí, lãi hoặc lỗ được ghi nhận trực tiếp vào vốn chủ sở hữu </t>
  </si>
  <si>
    <t xml:space="preserve">Nguồn kinh phí </t>
  </si>
  <si>
    <t>bút toán điều chỉnh</t>
  </si>
  <si>
    <t>Nguồn kinh phí còn lại đầu năm</t>
  </si>
  <si>
    <t>Nguồn kinh phí được cấp trong năm</t>
  </si>
  <si>
    <t>Chi sự nghiệp</t>
  </si>
  <si>
    <t>Nguồn kinh phí còn lại cuối năm</t>
  </si>
  <si>
    <t>24.</t>
  </si>
  <si>
    <t>Tài sản thuê ngoài</t>
  </si>
  <si>
    <t>Giá trị tài sản thuê ngoài</t>
  </si>
  <si>
    <t xml:space="preserve"> Trình bày thuê hoạt động </t>
  </si>
  <si>
    <t>Tài sản khác thuê ngoài</t>
  </si>
  <si>
    <t xml:space="preserve">Tổng số tiền thuê tối thiểu trong tương lai của hợp đồng </t>
  </si>
  <si>
    <t>thuê hoạt động tài sản không hủy ngang theo các thời hạn</t>
  </si>
  <si>
    <t>Từ 1 năm  trở xuống</t>
  </si>
  <si>
    <t>Từ 1 năm đếm 5 năm</t>
  </si>
  <si>
    <t>VI. THÔNG TIN BỔ SUNG CHO CÁC KHOẢN MỤC TRÌNH BÀY TRONG BÁO CÁO KẾT QUẢ HĐKD</t>
  </si>
  <si>
    <t>Doanh thu bán hàng và cung cấp dịch vụ</t>
  </si>
  <si>
    <t>Doanh thu bán hàng</t>
  </si>
  <si>
    <t>Doanh thu cung cấp dịch vụ</t>
  </si>
  <si>
    <r>
      <t>Doanh thu hợp đồng xây dựng</t>
    </r>
    <r>
      <rPr>
        <sz val="11"/>
        <color indexed="9"/>
        <rFont val="Times New Roman"/>
        <family val="1"/>
      </rPr>
      <t xml:space="preserve"> (*)</t>
    </r>
  </si>
  <si>
    <t>Doanh thu kinh doanh bất động sản đầu tư</t>
  </si>
  <si>
    <t xml:space="preserve"> trình bày theo 31e. VAS 05 </t>
  </si>
  <si>
    <t>(*): Đối với doanh nghiệp có hoạt động xây lắp</t>
  </si>
  <si>
    <t xml:space="preserve">+ </t>
  </si>
  <si>
    <t>Doanh thu của hợp đồng được ghi nhận trong kỳ</t>
  </si>
  <si>
    <t xml:space="preserve">Tổng doanh thu lũy kế của hợp đồng xây dựng </t>
  </si>
  <si>
    <t>được ghi nhận đến thời điểm lập báo cáo tài chính</t>
  </si>
  <si>
    <t>Các khoản giảm trừ doanh thu</t>
  </si>
  <si>
    <t>Chiết khấu thương mại</t>
  </si>
  <si>
    <t>Giảm giá hàng bán</t>
  </si>
  <si>
    <t>Hàng bán bị trả lại</t>
  </si>
  <si>
    <t>Thuế GTGT phải nộp (Phương pháp trực tiếp)</t>
  </si>
  <si>
    <t>Thuế xuất khẩu</t>
  </si>
  <si>
    <t>Doanh thu thuần về bán hàng và cung cấp dịch vụ</t>
  </si>
  <si>
    <t>Doanh thu thuần trao đổi sản phẩm, hàng hóa</t>
  </si>
  <si>
    <t>Doanh thu thuần cung cấp dịch vụ</t>
  </si>
  <si>
    <t xml:space="preserve">Doanh thu thuần hợp đồng xây dựng </t>
  </si>
  <si>
    <t>Doanh thu thuần kinh doanh bất động sản đầu tư</t>
  </si>
  <si>
    <t xml:space="preserve">Giá vốn hàng bán </t>
  </si>
  <si>
    <t>Giá vốn của hàng hóa đã bán</t>
  </si>
  <si>
    <t>Giá vốn thành phẩm đã bán</t>
  </si>
  <si>
    <t>Giá vốn của dịch vụ đã cung cấp</t>
  </si>
  <si>
    <t>Giá trị còn lại, chi phí nhượng bán, thanh lý BĐS đầu tư</t>
  </si>
  <si>
    <t>Chi phí kinh doanh bất động sản</t>
  </si>
  <si>
    <t>Hao hụt mất mát hàng tồn kho</t>
  </si>
  <si>
    <t>Các khoản chi phí vượt mức bình thường</t>
  </si>
  <si>
    <t>Giá vốn hoạt động xây dựng</t>
  </si>
  <si>
    <t>Dự phòng giảm giá hàng tồn kho</t>
  </si>
  <si>
    <t>Doanh thu hoạt động tài chính</t>
  </si>
  <si>
    <t>Lãi tiền gửi, tiền cho vay</t>
  </si>
  <si>
    <t>Lãi đầu tư trái phiếu</t>
  </si>
  <si>
    <t>Cổ tức, lợi nhuận được chia</t>
  </si>
  <si>
    <t xml:space="preserve">Lãi bán cổ phiếu </t>
  </si>
  <si>
    <t>Thu lãi vay của các đội thi công</t>
  </si>
  <si>
    <t>Doanh thu hoạt động tài chính khác</t>
  </si>
  <si>
    <t>Tiền gửi, cho vay</t>
  </si>
  <si>
    <t xml:space="preserve">Chi phí tài chính </t>
  </si>
  <si>
    <t>Lãi tiền vay</t>
  </si>
  <si>
    <t>Lãi (lỗ)</t>
  </si>
  <si>
    <t>Lãi vay phải trả ngân hàng</t>
  </si>
  <si>
    <t>Lãi vay phải trả cá nhân</t>
  </si>
  <si>
    <t>Lãi vay phải cá nhân cho dự án Cotecin</t>
  </si>
  <si>
    <t>Chiết khấu thanh toán, lãi bán hàng trả chậm</t>
  </si>
  <si>
    <t>Lãi phải trả thuê tài chính</t>
  </si>
  <si>
    <t>Lỗ do thanh lý các khoản đầu tư ngắn hạn, dài hạn</t>
  </si>
  <si>
    <t xml:space="preserve">Lỗ bán ngoại tệ </t>
  </si>
  <si>
    <t xml:space="preserve">Lỗ chênh lệch tỷ giá đã thực hiện </t>
  </si>
  <si>
    <t xml:space="preserve">Lỗ chênh lệch tỷ giá chưa thực hiện </t>
  </si>
  <si>
    <t>Dự phòng giảm giá các khoản đầu tư ngắn hạn, dài hạn</t>
  </si>
  <si>
    <t>Chi phí tài chính khác</t>
  </si>
  <si>
    <t>Thu nhập khác</t>
  </si>
  <si>
    <t>Thu thanh lý TSCĐ</t>
  </si>
  <si>
    <t xml:space="preserve">Nếu trọng yếu, phát sinh lớn phải trình bày </t>
  </si>
  <si>
    <t>Thu bán phế liệu</t>
  </si>
  <si>
    <t>Thu khác</t>
  </si>
  <si>
    <t>Chi phí khác</t>
  </si>
  <si>
    <t>Giá trị còn lại của TSCĐ</t>
  </si>
  <si>
    <t>Giá vốn bán phế liệu</t>
  </si>
  <si>
    <t>Tiền phạt nộp thuế chậm</t>
  </si>
  <si>
    <t>Chi phí thuế thu nhập doanh nghiệp hiện hành</t>
  </si>
  <si>
    <t xml:space="preserve">1. Tổng lợi nhuận kế toán trước thuế </t>
  </si>
  <si>
    <t>Họat động sản xuất kinh doanh chính</t>
  </si>
  <si>
    <t>2. Các khoản điều chỉnh tăng, giảm lợi nhuận kế toán để xác định thu nhập chịu thuế thu nhập doanh nghiệp:</t>
  </si>
  <si>
    <t xml:space="preserve">  -  Các khoản điều chỉnh tăng </t>
  </si>
  <si>
    <t>Hoạt động sản xuất kinh doanh chính</t>
  </si>
  <si>
    <t xml:space="preserve">  -  Các khoản điều chỉnh giảm</t>
  </si>
  <si>
    <t>3. Thu nhập chịu thuế năm hiện hành ( 1+2)</t>
  </si>
  <si>
    <t>4. Chi phí thuế thu nhập doanh nghiệp hiện hành</t>
  </si>
  <si>
    <t>Họat động sản xuất kinh doanh chính (25%)</t>
  </si>
  <si>
    <t>Thu nhập khác (25%)</t>
  </si>
  <si>
    <t>5. Thuế TNDN được ưu đãi, miễn giảm</t>
  </si>
  <si>
    <t>+ Thuế TNDN được miễn giảm 50%</t>
  </si>
  <si>
    <t>+ Thuế TNDN được miễn giảm 30% theo Quyết định số 30/2008/QĐ-CP</t>
  </si>
  <si>
    <t xml:space="preserve">6. Điều chỉnh chi phí thuế thu nhập doanh nghiệp của các </t>
  </si>
  <si>
    <t>năm trước vào chi phí thuế thu nhập doanh nghiệp năm nay</t>
  </si>
  <si>
    <t>7. Tổng chi phí thuế thu nhập doanh nghiệp năm hiện hành</t>
  </si>
  <si>
    <t>(*) Đây là năm thứ tư công ty được giảm thuế thu nhập doanh nghiệp phải nộp theo Nghị định 164/2003/ND-CP ngày 22/12/2003 và nghị định 24/2007/ND-CP ngày 14/02/2007.</t>
  </si>
  <si>
    <t>34.</t>
  </si>
  <si>
    <t>Chi phí thuế thu nhập doanh nghiệp hoãn lại</t>
  </si>
  <si>
    <t>- Chi phí Thuế TNDN hoãn lại phát sinh</t>
  </si>
  <si>
    <t>từ các khoản chênh lệch tạm thời phải chịu thuế.</t>
  </si>
  <si>
    <t>-Chi phí Thuế TNDN hoãn lại phát sinh từ việc</t>
  </si>
  <si>
    <t>hoàn nhập tài sản thuế thu nhập hoãn lại</t>
  </si>
  <si>
    <t>từ các khoản chênh lệch tạm thời được khấu trừ</t>
  </si>
  <si>
    <t>- thu nhập Thuế TNDN hoãn lại phát sinh</t>
  </si>
  <si>
    <t>từ các khoản lỗ tính thuế và ưu đãi thuế chưa sử dụng</t>
  </si>
  <si>
    <t>từ việc hoàn nhập thuế thu nhập hoãn lại phải trả</t>
  </si>
  <si>
    <t>Cộng chi phí thuế thu nhập doanh nghiệp hoãn lại</t>
  </si>
  <si>
    <t>23.</t>
  </si>
  <si>
    <t>Chi phí sản xuất, kinh doanh theo yếu tố</t>
  </si>
  <si>
    <t xml:space="preserve">Kim &amp; Dung thuyết minh phần này </t>
  </si>
  <si>
    <t>Chi phí nguyên liệu, vật liệu</t>
  </si>
  <si>
    <t>Chi phí nhân công</t>
  </si>
  <si>
    <t>Chi phí khấu hao tài sản cố định</t>
  </si>
  <si>
    <t>Chi phí dịch vụ mua ngoài</t>
  </si>
  <si>
    <t xml:space="preserve">Chi phí khác bằng tiền </t>
  </si>
  <si>
    <t>Lãi cơ bản trên cổ phiếu</t>
  </si>
  <si>
    <t>Lợi nhuận kế toán sau thuế thu nhập doanh nghiệp</t>
  </si>
  <si>
    <t xml:space="preserve">Các khoản điều chỉnh tăng hoặc giảm </t>
  </si>
  <si>
    <t xml:space="preserve">  -  Các khoản điều chỉnh tăng</t>
  </si>
  <si>
    <t>Lợi nhuận hoặc lỗ phân bổ cho cổ đông 
sở hữu cổ phiếu phổ thông.</t>
  </si>
  <si>
    <t>SO CP BINH QUAN</t>
  </si>
  <si>
    <t>Cổ phiếu cổ đông đang lưu hành bình quân trong kỳ</t>
  </si>
  <si>
    <t>VII. THÔNG TIN BỔ SUNG CHO CÁC KHOẢN MỤC TRÌNH BÀY TRONG BÁO CÁO LƯU CHUYỂN TIỀN TỆ</t>
  </si>
  <si>
    <t>Các khoản giao dịch không bằng tiền ảnh hưởng đến báo cáo lưu chuyển tiền tệ và các khoản tiền do doanh nghiệp nắm giữ nhưng không được sử dụng.</t>
  </si>
  <si>
    <t xml:space="preserve">a) Mua tài sản bằng cách nhận các khoản nợ liên quan trực tiếp hoặc thông qua cho thuê tài chính: không phát sinh </t>
  </si>
  <si>
    <t xml:space="preserve">b) Mua và thanh lý công ty con hoặc đơn vị kinh doanh khác trong kỳ báo cáo: không phát sinh </t>
  </si>
  <si>
    <t>c) Trình bày giá trị và lý do của các khoản tiền và tương đương tiền lớn do doanh nghiệp nắm giữ nhưng không được sử dụng do có sự hạn chế của pháp luật hoặc các ràng buộc khác mà doanh nghiệp phải thực hiện: không phát sinh</t>
  </si>
  <si>
    <t>VIII. NHỮNG THÔNG TIN KHÁC</t>
  </si>
  <si>
    <t>Những khoản nợ tiềm tàng, khoản cam kết và những thông tin tài chính khác</t>
  </si>
  <si>
    <t>Các sự kiện phát sinh sau ngày kết thúc niên độ</t>
  </si>
  <si>
    <t>Giao dịch với các bên liên quan</t>
  </si>
  <si>
    <t>Bên liên quan</t>
  </si>
  <si>
    <t>Mối quan hệ</t>
  </si>
  <si>
    <t>Tính chất giao dịch</t>
  </si>
  <si>
    <t xml:space="preserve"> Phát sinh trong năm </t>
  </si>
  <si>
    <t xml:space="preserve"> Số dư cuối năm 
Phải thu/(Phải trả)</t>
  </si>
  <si>
    <t>Ông Nguyễn Trọng Toán</t>
  </si>
  <si>
    <t>Tổng giám đốc kiêm Chủ tịch Hội đồng Quản trị</t>
  </si>
  <si>
    <t>Vay</t>
  </si>
  <si>
    <t>Bien ban cua Hoi dong quan tri</t>
  </si>
  <si>
    <t xml:space="preserve">Ông Nguyễn Đức Trung </t>
  </si>
  <si>
    <t>Thành viên Hội đồng Quản trị</t>
  </si>
  <si>
    <t>Thaønh vieân HÑQT</t>
  </si>
  <si>
    <t>Hoàn ứng công trình</t>
  </si>
  <si>
    <t>Ông Hoàng Đức Minh</t>
  </si>
  <si>
    <t>Phải trả công trình</t>
  </si>
  <si>
    <t>Ông Nguyễn Đình Duy</t>
  </si>
  <si>
    <t>Đã thu chi phí xây dựng công trình</t>
  </si>
  <si>
    <t>Ông Nguyễn Phi Hùng</t>
  </si>
  <si>
    <t>Ảnh hưởng của Thông tư 201 đến các báo cáo tài chính năm hiện hành</t>
  </si>
  <si>
    <t>Công ty áp dụng hướng dẫn theo VAS 10 "Ảnh hưởng của việc thay đổi tỷ giá hối đoái" ("VAS10") liên quan đến các nghiệp vụ phát sinh bằng ngoại tệ, và đã áp dụng nhất quán trong các năm tài chính trước.</t>
  </si>
  <si>
    <t>36</t>
  </si>
  <si>
    <t>Lưu chuyển tiền thuần từ hoạt động tài chính</t>
  </si>
  <si>
    <t>Lưu chuyển tiền thuần trong kỳ (50 = 20+30+40)</t>
  </si>
  <si>
    <t>Tiền và tương đương tiền đầu kỳ</t>
  </si>
  <si>
    <t>Tiền và tương đương tiền cuối kỳ (70 = 50+60+61)</t>
  </si>
  <si>
    <t>Tên Công ty</t>
  </si>
  <si>
    <t>Đ/c</t>
  </si>
  <si>
    <t>ĐT</t>
  </si>
  <si>
    <t>Fax</t>
  </si>
  <si>
    <t>BẢNG CÂN ĐỐI KẾ TOÁN</t>
  </si>
  <si>
    <t>V.1</t>
  </si>
  <si>
    <t>V.2</t>
  </si>
  <si>
    <t>Thuyết
 minh</t>
  </si>
  <si>
    <t>Mã 
chỉ tiêu</t>
  </si>
  <si>
    <t>V.19</t>
  </si>
  <si>
    <t>V.18</t>
  </si>
  <si>
    <t>V.17</t>
  </si>
  <si>
    <t>V.16</t>
  </si>
  <si>
    <t>V.15</t>
  </si>
  <si>
    <t>V.14</t>
  </si>
  <si>
    <t>V.13</t>
  </si>
  <si>
    <t>V.11</t>
  </si>
  <si>
    <t>V.12</t>
  </si>
  <si>
    <t>V.10</t>
  </si>
  <si>
    <t>V.5</t>
  </si>
  <si>
    <t>V.4</t>
  </si>
  <si>
    <t>V.3</t>
  </si>
  <si>
    <t>Thuyết 
minh</t>
  </si>
  <si>
    <t>Quý này
 năm nay</t>
  </si>
  <si>
    <t>Quý này
 năm trước</t>
  </si>
  <si>
    <t>Số LK đến trước 
quý năm nay</t>
  </si>
  <si>
    <t>Số LK đến cuối 
quý này (Năm nay)</t>
  </si>
  <si>
    <t>Số LK đến cuối 
quý này (Năm trước)</t>
  </si>
  <si>
    <t>VI.1</t>
  </si>
  <si>
    <t>VI.2</t>
  </si>
  <si>
    <t>VI.3</t>
  </si>
  <si>
    <t>VI.4</t>
  </si>
  <si>
    <t>VI.5</t>
  </si>
  <si>
    <t>VI.6</t>
  </si>
  <si>
    <t>VI.7</t>
  </si>
  <si>
    <t>VI.8</t>
  </si>
  <si>
    <t>Đơn vị tính: Đồng Việt Nam</t>
  </si>
  <si>
    <t>CÔNG TY CP ĐẦU TƯ &amp; XÂY DỰNG COTEC (COTECiN)</t>
  </si>
  <si>
    <t>Ngày lập báo cáo tài chính</t>
  </si>
  <si>
    <t>Tổng Giám Đốc</t>
  </si>
  <si>
    <t>Kế Toán Trưởng</t>
  </si>
  <si>
    <t>Quý 1</t>
  </si>
  <si>
    <t xml:space="preserve"> Mẫu B03-DN </t>
  </si>
  <si>
    <t>BÁO CÁO LƯU CHUYỂN TIỀN TỆ</t>
  </si>
  <si>
    <t>(Theo phương pháp trực tiếp)</t>
  </si>
  <si>
    <t>CHỈ TIÊU</t>
  </si>
  <si>
    <t>Mã số</t>
  </si>
  <si>
    <t>I. LƯU CHUYỂN TIỀN TỪ HOẠT ĐỘNG KINH DOANH</t>
  </si>
  <si>
    <t>07</t>
  </si>
  <si>
    <t xml:space="preserve">1. </t>
  </si>
  <si>
    <t>Tiền thu bán hàng, cung cấp dịch vụ, doanh thu khác</t>
  </si>
  <si>
    <t xml:space="preserve">2. </t>
  </si>
  <si>
    <t>Tiền chi trả cho người cung cấp hàng hóa dịch vụ</t>
  </si>
  <si>
    <t>3.</t>
  </si>
  <si>
    <t>Tiền chi trả cho người lao động</t>
  </si>
  <si>
    <t>4.</t>
  </si>
  <si>
    <t>Tiền chi trả lãi vay</t>
  </si>
  <si>
    <t>5.</t>
  </si>
  <si>
    <t xml:space="preserve">Tiền chi nộp thuế thu nhập doanh nghiệp </t>
  </si>
  <si>
    <t>6.</t>
  </si>
  <si>
    <t>Tiền thu khác từ hoạt động kinh doanh</t>
  </si>
  <si>
    <t>7.</t>
  </si>
  <si>
    <t>Tiền chi khác từ hoạt động kinh doanh</t>
  </si>
  <si>
    <t>Lưu chuyển tiền thuần từ hoạt động SXKD</t>
  </si>
  <si>
    <t xml:space="preserve">II. LƯU CHUYỂN TIỀN TỪ HOẠT ĐỘNG ĐẦU TƯ </t>
  </si>
  <si>
    <t xml:space="preserve">Tiền chi để mua sắm, xây dựng TSCĐ và các TSDH  </t>
  </si>
  <si>
    <t>khác</t>
  </si>
  <si>
    <t>Tiền thu từ thanh lý, bán TSCĐ và các TSDH khác</t>
  </si>
  <si>
    <t>Tiền chi cho vay, mua bán công cụ nợ của đơn vị</t>
  </si>
  <si>
    <t xml:space="preserve"> khác</t>
  </si>
  <si>
    <t>Tiền thu hồi cho vay, bán lại các công cụ nợ của đơn vị khác</t>
  </si>
  <si>
    <r>
      <t>Thông tin về hoạt động liên tục</t>
    </r>
    <r>
      <rPr>
        <sz val="11"/>
        <rFont val="Times New Roman"/>
        <family val="1"/>
      </rPr>
      <t>: Công ty vẫn tiếp tục hoạt động trong tương lai</t>
    </r>
  </si>
  <si>
    <t>Nguyên tắc và phương pháp ghi nhận chi phí phải trả</t>
  </si>
  <si>
    <r>
      <t xml:space="preserve">Chi phí phải trả: </t>
    </r>
    <r>
      <rPr>
        <sz val="11"/>
        <rFont val="Times New Roman"/>
        <family val="1"/>
      </rPr>
      <t>được ghi nhận dựa trên các ước tính hợp lý về số tiền phải trả cho các hàng hoá, dịch vụ đã sử dụng trong kỳ gồm những chi phí sau: chi phí bán hàng, lãi vay phải trả, giá vốn trích trước các công trình, các chi phí phải trả khác.</t>
    </r>
  </si>
  <si>
    <t>10.</t>
  </si>
  <si>
    <t>Nguyên tắc và phương pháp ghi nhận các khoản dự phòng phải trả</t>
  </si>
  <si>
    <r>
      <t xml:space="preserve">Dự phòng phải trả chỉ được ghi nhận khi thỏa mãn các điều kiện sau: </t>
    </r>
    <r>
      <rPr>
        <sz val="11"/>
        <rFont val="Times New Roman"/>
        <family val="1"/>
      </rPr>
      <t>Doanh nghiệp có nghĩa vụ nợ hiện tại (nghĩa vụ pháp lý hoặc nghĩa vụ liên đới)  do kết quả từ một sự kiện đã xảy ra; Sự giảm sút về những lợi ích kinh tế có thể xảy ra dẫn đến việc yêu cầu phải thanh toán nghĩa vụ nợ; và đưa ra một ước tính đáng tin cậy về giá trị của nghĩa vụ nợ đó.</t>
    </r>
  </si>
  <si>
    <t>---&gt; đoạn 11 - VAS 18</t>
  </si>
  <si>
    <r>
      <t xml:space="preserve">Giá trị được ghi nhận của một khoản dự phòng phải trả: </t>
    </r>
    <r>
      <rPr>
        <sz val="11"/>
        <rFont val="Times New Roman"/>
        <family val="1"/>
      </rPr>
      <t>Là giá trị được ước tính hợp lý nhất về khoản tiền sẽ phải chi để thanh toán nghĩa vụ nợ hiện tại tại ngày kết thúc kỳ kế toán.</t>
    </r>
  </si>
  <si>
    <t>11.</t>
  </si>
  <si>
    <t>Nguyên tắc ghi nhận vốn chủ sở hữu</t>
  </si>
  <si>
    <t xml:space="preserve">Nguyên tắc ghi nhận vốn đầu tư của chủ sở hữu: </t>
  </si>
  <si>
    <t xml:space="preserve">Nguồn vốn kinh doanh do các thành viên góp vốn, hoặc được bổ sung từ lợi nhuận sau thuế của hoạt động kinh doanh. Nguồn vốn kinh doanh được ghi nhận theo số vốn thực tế đã góp bằng tiền hoặc bằng tài sản khi mới thành lập, hoặc huy động thêm để mở rộng quy mô hoạt động của công ty. </t>
  </si>
  <si>
    <t>+ Đối với công ty trách nhiệm hữu hạn và công ty hợp danh: 'CHỌN TỦY THEO LOẠI HÌNH MÌNH KIỂM TOÁN</t>
  </si>
  <si>
    <t>Số cuối quý</t>
  </si>
  <si>
    <t>Năm 2011</t>
  </si>
  <si>
    <t>Tiền gửi ngân hàng</t>
  </si>
  <si>
    <t>=&gt; Đã add bút toán điều chỉnh</t>
  </si>
  <si>
    <t xml:space="preserve">Tiền đang chuyển </t>
  </si>
  <si>
    <t>Các khoản tương đương tiền</t>
  </si>
  <si>
    <t>Tiền gửi có kỳ hạn 3 tháng</t>
  </si>
  <si>
    <t>Các khoản đầu tư ngắn hạn</t>
  </si>
  <si>
    <t>Cộng</t>
  </si>
  <si>
    <t>Các khoản đầu tư tài chính ngắn hạn</t>
  </si>
  <si>
    <t>Trình bày theo TT244/2009/TT_BTC</t>
  </si>
  <si>
    <t xml:space="preserve">Chứng khoán đầu tư </t>
  </si>
  <si>
    <t>chi tiết cho từng loại chứng khoán</t>
  </si>
  <si>
    <t>Công ty A - Mã CK</t>
  </si>
  <si>
    <t xml:space="preserve">Đầu tư ngắn hạn khác </t>
  </si>
  <si>
    <t>Công ty Cổ phần Mỹ Dinh</t>
  </si>
  <si>
    <t>Tiền gửi có kỳ hạn trên 3 tháng</t>
  </si>
  <si>
    <t xml:space="preserve">Dự phòng giảm giá đầu tư ngắn hạn </t>
  </si>
  <si>
    <t>ghi âm</t>
  </si>
  <si>
    <t>Lý do thay đổi đối với từng khoản đầu tư:</t>
  </si>
  <si>
    <t>(*)</t>
  </si>
  <si>
    <t>Khoản cho vay của công ty đối với Công ty CP Mỹ Dinh theo HĐ vay vốn số 15/HĐVV ngày 17/09/09, lãi vay là 1%/tháng, thời gian cho vay một năm.</t>
  </si>
  <si>
    <t>Phải thu khách hàng &amp; trả trước cho người bán</t>
  </si>
  <si>
    <t>Phải thu khách hàng</t>
  </si>
  <si>
    <t>Phải thu các khách hàng trong nước</t>
  </si>
  <si>
    <t>Trả trước cho người bán</t>
  </si>
  <si>
    <t>Trả trước cho người bán trong nước</t>
  </si>
  <si>
    <t>Các khoản phải thu khác</t>
  </si>
  <si>
    <t xml:space="preserve">---&gt; trong quá trình thuyết minh nếu các mục tài khoản phải thu ngắn hạn có phát sinh cần thuyết minh thêm: như khoản phải thu, phải trả nội bộ, tiến độ hợp đồng xây dựng thì phải thuyết minh </t>
  </si>
  <si>
    <t>Phải thu về cổ phần hóa</t>
  </si>
  <si>
    <t>Phải thu về cổ tức và lợi nhuận được chia</t>
  </si>
  <si>
    <t>Lãi phải thu từ đầu tư ngắn hạn</t>
  </si>
  <si>
    <t>Phải thu người lao động</t>
  </si>
  <si>
    <t>+</t>
  </si>
  <si>
    <t>Phải thu khác</t>
  </si>
  <si>
    <t>Nguyễn Đình Duy</t>
  </si>
  <si>
    <t xml:space="preserve">Nguyễn Phi Hùng </t>
  </si>
  <si>
    <t>Ngô Trường An</t>
  </si>
  <si>
    <t xml:space="preserve">Nguyễn Trung Hiếu </t>
  </si>
  <si>
    <t>Nguyễn Trọng Toán</t>
  </si>
  <si>
    <t>Các đối tượng khác</t>
  </si>
  <si>
    <t>Hàng tồn kho</t>
  </si>
  <si>
    <t>Hàng mua đang đi đường</t>
  </si>
  <si>
    <t>Nguyên liệu, vật liệu</t>
  </si>
  <si>
    <t>Công cụ, dụng cụ</t>
  </si>
  <si>
    <t>Chi phí SX, KD dở dang</t>
  </si>
  <si>
    <t xml:space="preserve">Thành phẩm </t>
  </si>
  <si>
    <t>Hàng hoá</t>
  </si>
  <si>
    <t>Hàng gửi đi bán</t>
  </si>
  <si>
    <t xml:space="preserve">Hàng hoá kho bảo thuế </t>
  </si>
  <si>
    <t>Hàng hoá bất động sản</t>
  </si>
  <si>
    <t>Cộng giá gốc hàng tồn kho</t>
  </si>
  <si>
    <t xml:space="preserve">(-) Dự phòng giảm giá hàng tồn kho </t>
  </si>
  <si>
    <t>Cộng giá trị thuần hàng tồn kho</t>
  </si>
  <si>
    <t>* Giá trị ghi sổ của hàng tồn kho dùng để thế chấp, cầm cố</t>
  </si>
  <si>
    <t>đảm bảo các khoản nợ phải trả</t>
  </si>
  <si>
    <t>* Giá trị hoàn nhập dự phòng giảm giá hàng tồn kho trong năm</t>
  </si>
  <si>
    <t>* Các trường hợp hoặc sự kiện dẫn đến phải trích thêm hoặc hoàn nhập dự phòng giảm giá hàng tồn kho</t>
  </si>
  <si>
    <t>Kim thuyết minh phần này &amp; xem lai hàng hóa là BĐS đầu tư tại sao vẫn treo TK 154</t>
  </si>
  <si>
    <t>Tài sản ngắn hạn khác</t>
  </si>
  <si>
    <t>Chi phí trả trước ngắn hạn</t>
  </si>
  <si>
    <t>Chi phí công cụ dụng</t>
  </si>
  <si>
    <t>Chi phí hoạt động</t>
  </si>
  <si>
    <t>Chi phí trả trước ngắn hạn khác</t>
  </si>
  <si>
    <t>Thuế và các khoản phải thu nhà nước</t>
  </si>
  <si>
    <t>Thuế GTGT được khấu trừ</t>
  </si>
  <si>
    <t>Thuế TNDN nộp thừa</t>
  </si>
  <si>
    <t>Các khoản thuế khác phải thu Nhà nước</t>
  </si>
  <si>
    <t>Tạm ứng văn phòng</t>
  </si>
  <si>
    <t xml:space="preserve">  Phạm Thanh Hải</t>
  </si>
  <si>
    <t xml:space="preserve">  Dương Trọng Tín</t>
  </si>
  <si>
    <t xml:space="preserve">  Các đối tượng khác</t>
  </si>
  <si>
    <t>Tạm ứng công trình</t>
  </si>
  <si>
    <t xml:space="preserve">  Nguyễn Đình Duy</t>
  </si>
  <si>
    <t xml:space="preserve">  Nguyễn Đức Trung  </t>
  </si>
  <si>
    <t xml:space="preserve">  Nguyễn Phi Hùng </t>
  </si>
  <si>
    <t xml:space="preserve">  Nguyễn Trung Hiếu </t>
  </si>
  <si>
    <t xml:space="preserve">  Trần Văn Ánh</t>
  </si>
  <si>
    <t xml:space="preserve">  Nguyễn Hoài Dương </t>
  </si>
  <si>
    <t>Ký quỹ, ký cược ngắn hạn</t>
  </si>
  <si>
    <t>Tài sản thiếu chờ xử lý</t>
  </si>
  <si>
    <t>Các khoản phải thu dài hạn nội bộ</t>
  </si>
  <si>
    <t xml:space="preserve">Cho vay dài hạn nội bộ </t>
  </si>
  <si>
    <t>Phải thu dài hạn nội bộ khác</t>
  </si>
  <si>
    <t>Phải thu dài hạn khác</t>
  </si>
  <si>
    <t>Ký quỹ, ký cược dài hạn</t>
  </si>
  <si>
    <t>Các khoản tiền nhận ủy thác</t>
  </si>
  <si>
    <t>Cho vay không lãi</t>
  </si>
  <si>
    <t>Tài sản cố định hữu hình</t>
  </si>
  <si>
    <t>Khoản mục</t>
  </si>
  <si>
    <t>Máy móc thiết bị</t>
  </si>
  <si>
    <t>Phương tiện vận tải</t>
  </si>
  <si>
    <t xml:space="preserve">Thiết bị quản lý </t>
  </si>
  <si>
    <t xml:space="preserve"> Tổng cộng </t>
  </si>
  <si>
    <t>----&gt; nếu bảng này bị dài quá có thể trình bảy bảng sang một sheet riêng- định dạng giấy ngang</t>
  </si>
  <si>
    <t xml:space="preserve">Nguyên giá </t>
  </si>
  <si>
    <t>Số dư đầu năm</t>
  </si>
  <si>
    <t>Mua trong năm</t>
  </si>
  <si>
    <t>ĐT XDCB h.thành</t>
  </si>
  <si>
    <t>Tăng khác</t>
  </si>
  <si>
    <t>Chuyển sang BĐS</t>
  </si>
  <si>
    <t>Thanh lý, nhượng bán</t>
  </si>
  <si>
    <t>Giảm khác</t>
  </si>
  <si>
    <t>Số dư cuối năm</t>
  </si>
  <si>
    <t xml:space="preserve">Giá trị hao mòn lũy kế </t>
  </si>
  <si>
    <t>Khấu hao trong năm</t>
  </si>
  <si>
    <t>Giá trị còn lại</t>
  </si>
  <si>
    <t>* Giá trị còn lại của TSCĐHH đã dùng để thế chấp, cầm cố đảm bảo các khoản vay: 332.982.554 VNĐ.</t>
  </si>
  <si>
    <t>* Nguyên giá tài sản cố định cuối năm đã khấu hao hết nhưng vẫn còn sử dụng: 129.877.846 VNĐ.</t>
  </si>
  <si>
    <t>* Nguyên giá tài sản cố định cuối năm chờ thanh lý: 0 VNĐ.</t>
  </si>
  <si>
    <t>* Các cam kết về việc mua, bán tài sản cố định hữu hình có giá trị lớn trong tương lai: không phát sinh</t>
  </si>
  <si>
    <t>* Các thay đổi khác về Tài sản cố định hữu hình: không phát sinh</t>
  </si>
  <si>
    <t>Tài sản cố định thuê tài chính</t>
  </si>
  <si>
    <t>Nhà cửa, vật kiến trúc</t>
  </si>
  <si>
    <t>Thuê TC trong năm</t>
  </si>
  <si>
    <t>Thanh lý HĐ thuê TC</t>
  </si>
  <si>
    <t>Trả lại TSCĐ Thuê TC</t>
  </si>
  <si>
    <t>Mua lại TSCĐ Thuê TC</t>
  </si>
  <si>
    <t xml:space="preserve">Giá trị còn lại </t>
  </si>
  <si>
    <t xml:space="preserve">Số dư đầu năm </t>
  </si>
  <si>
    <t xml:space="preserve"> Số dư cuối năm </t>
  </si>
  <si>
    <t>* Tiền thuê phát sinh thêm được ghi nhận là chi phí trong năm: 0 VNĐ.</t>
  </si>
  <si>
    <t xml:space="preserve">* Căn cứ để xác định tiền thuê phát sinh thêm: </t>
  </si>
  <si>
    <t>* Điều khoản gia hạn thuê hoặc quyền được mua tài sản:</t>
  </si>
  <si>
    <t>Quyền sử dụng đất</t>
  </si>
  <si>
    <t>Quyền phát hành</t>
  </si>
  <si>
    <t>Bản quyền, bằng sáng chế</t>
  </si>
  <si>
    <t>Tạo ra từ nội bộ DN</t>
  </si>
  <si>
    <t>Tăng do hợp nhất KD</t>
  </si>
  <si>
    <t xml:space="preserve">  Số dư cuối năm  </t>
  </si>
  <si>
    <t xml:space="preserve">                          -   </t>
  </si>
  <si>
    <t xml:space="preserve">                        -   </t>
  </si>
  <si>
    <t>* Thuyết minh số liệu và các giải trình khác:</t>
  </si>
  <si>
    <t>Chi phí xây dựng cơ bản dở dang</t>
  </si>
  <si>
    <t>Chi phí xây dựng cơ bản dở dang cho các dự án</t>
  </si>
  <si>
    <t>+ Dự án Chung Cư COTECiN</t>
  </si>
  <si>
    <t>+ Dự án 10 ha Xã Trường Bình, Long An</t>
  </si>
  <si>
    <t>Tăng, giảm bất động sản đầu tư</t>
  </si>
  <si>
    <t xml:space="preserve"> Số đầu năm </t>
  </si>
  <si>
    <t xml:space="preserve"> Tăng trong năm </t>
  </si>
  <si>
    <t xml:space="preserve"> Giảm trong năm </t>
  </si>
  <si>
    <t xml:space="preserve"> Số cuối năm </t>
  </si>
  <si>
    <t>Nhà cửa</t>
  </si>
  <si>
    <t>Nhà và QSDĐ</t>
  </si>
  <si>
    <t>Cơ sở hạ tầng</t>
  </si>
  <si>
    <t xml:space="preserve">Kim thuyết minh phần này </t>
  </si>
  <si>
    <t>Thuyết minh số liệu và các giải trình khác:</t>
  </si>
  <si>
    <t>xem lai CM 05 " BDS Dau tu"</t>
  </si>
  <si>
    <t>* Nguyên giá bất động sản đầu tư tăng thêm do:</t>
  </si>
  <si>
    <t xml:space="preserve">                                -   </t>
  </si>
  <si>
    <t>Trình bày theo Đoạn 31.h - VAS 05</t>
  </si>
  <si>
    <t>Tăng do mua bất động sản</t>
  </si>
  <si>
    <t>Tăng do vốn hóa những chi phí sau ghi nhận ban đầu</t>
  </si>
  <si>
    <t>Tăng do sáp nhập doanh nghiệp</t>
  </si>
  <si>
    <t>* Nguyên giá bất động sản đầu tư giảm</t>
  </si>
  <si>
    <t>Chuyển sang bất động sản chủ sở hữu sử dụng hoặc hàng tồn kho và ngược lại</t>
  </si>
  <si>
    <t>* Giá trị hợp lý của bất động sản đầu tư</t>
  </si>
  <si>
    <t>Giá trị hợp lý của bất động sản đầu tư tại 31/12/2010:</t>
  </si>
  <si>
    <t>nếu xác định được</t>
  </si>
  <si>
    <t>Lý do Công ty không thể đưa ra giá trị hợp lý của Bất Động sản đầu tư tại ngày 31/12/2010:</t>
  </si>
  <si>
    <t>Nếu không xác định được</t>
  </si>
  <si>
    <t>Danh mục bất động sản đầu tư:</t>
  </si>
  <si>
    <t>Liệt kê từng loại giá trị</t>
  </si>
  <si>
    <t xml:space="preserve"> Các khoản đầu tư tài chính dài hạn  </t>
  </si>
  <si>
    <t>TT244/2009/TT-BTC</t>
  </si>
  <si>
    <t xml:space="preserve"> Số lượng </t>
  </si>
  <si>
    <t xml:space="preserve"> Giá trị </t>
  </si>
  <si>
    <t xml:space="preserve">Đầu tư vào công ty con </t>
  </si>
  <si>
    <t>Đầu tư vào công ty liên doanh</t>
  </si>
  <si>
    <t>Đầu tư vào cty liên kết, 
liên doanh</t>
  </si>
  <si>
    <t>Công ty CP Đầu tư &amp; Kỹ Thuật Xây Dựng Bến Thành</t>
  </si>
  <si>
    <t xml:space="preserve">Đầu tư dài hạn khác </t>
  </si>
  <si>
    <t xml:space="preserve">Đầu tư cổ phiếu </t>
  </si>
  <si>
    <t>Công ty CP Đầu tư &amp; Phát triển Hồng Hà (1)</t>
  </si>
  <si>
    <t>Công ty Cổ phần Nhật Nhật Tân</t>
  </si>
  <si>
    <t>Công ty Cổ phần Thương mại Dịch vụ Bến Thành (2)</t>
  </si>
  <si>
    <t>Công ty CP XD &amp; Kinh Doanh Địa Ốc Tân Kỷ (2)</t>
  </si>
  <si>
    <t>Đầu tư trái phiếu</t>
  </si>
  <si>
    <t>+ Cty A</t>
  </si>
  <si>
    <t>Đầu tư tín phiếu</t>
  </si>
  <si>
    <t>Cho vay dài hạn</t>
  </si>
  <si>
    <t>Đầu tư dài hạn khác</t>
  </si>
  <si>
    <t>Công ty Cổ phần Mỹ Dinh (3)</t>
  </si>
  <si>
    <t>Công ty CP XD &amp; Kinh Doanh Địa Ốc Tân Kỷ (4)</t>
  </si>
  <si>
    <t xml:space="preserve">Dự phòng giảm giá đầu tư tài chính dài hạn </t>
  </si>
  <si>
    <t>Ghi âm</t>
  </si>
  <si>
    <t>Nguyên tắc và phương pháp ghi nhận doanh thu bất động sản</t>
  </si>
  <si>
    <t>Nguyên giá tài sản cố định vô hình mua riêng biệt bao gồm giá mua (trừ (-) các khoản được chiết khấu thương mại hoặc giảm giá), các khoản thuế (không bao gồm các khoản thuế được hoàn lại) và các chi phí liên quan trực tiếp đến việc đưa tài sản vào trạng thái sẵn sàng sử dụng. Khi quyền sử dụng đất được mua cùng với nhà cửa, vật kiến trúc trên đất thì giá trị quyền sử dụng đất được xác định riêng biệt và ghi nhận là tài sản cố định vô hình.</t>
  </si>
  <si>
    <t>Tài sản cố định vô hình hình thành từ việc trao đổi thanh toán bằng chứng từ liên quan đến quyền sở hữu vốn của đơn vị, nguyên giá tài sản cố định vô hình là giá trị hợp lý của các chứng từ được phát hành liên quan đến quyền sở hữu vốn.</t>
  </si>
  <si>
    <t>Mua tài sản cố định vô hình từ việc sát nhập doanh nghiệp</t>
  </si>
  <si>
    <t>Nguyên giá tài sản cố định vô hình hình thành trong quá trình sát nhập doanh nghiệp có tính chất mua lại là giá trị hợp lý của tài sản đó vào ngày mua.</t>
  </si>
  <si>
    <t xml:space="preserve">Tài sản cố định vô hình là quyền sử dụng đất </t>
  </si>
  <si>
    <t>Nguyên giá tài sản cố định vô hình là quyền sử dụng đất là số tiền trả khi nhận chuyển nhượng quyền sử dụng đất hợp pháp từ người khác, chi phí đền bù, giải phóng mặt bằng, san lấp mặt bằng, lệ phí trước bạ.., hoặc giá trị quyền sử dụng đất nhận góp vốn liên doanh.</t>
  </si>
  <si>
    <t>Phần mềm máy vi tính</t>
  </si>
  <si>
    <t>(2) Khoản vay của Ngân hàng TNHH MTV HSBC theo Thư đề nghị cung cấp tiện ích chung tài khoản số 090-161688 ngày 20/09/2010 với hạn mức hỗn hợp là 1.500.000 USD, lãi suất được xác theo lãi suất cho vay cơ bản USD của thời hạn tương ứng với cộng 2%/năm (đối với khoản vay bằng USD) hoặc lãi suất cho vay cơ bản VNĐ của thời hạn tương ứng với cộng 2%/năm (đối với khoản vay bằng VND), thế chấp bằng các khoản thu từ tất cả các bên có liên quan đến Công ty CP Đầu tư &amp; Xây dựng Cotec với trị giá là 1.500.000 USD; và 600.000 cổ phiếu đầu tư tại Công ty Cổ phần Đầu tư và Phát triển Hồng Hà với trị giá là 6.000.000.000 VNĐ.</t>
  </si>
  <si>
    <t>(3) Hợp đồng vay vốn ngày 13/10/2010 với Bà Đào Thị Minh Loan, mục đích vay vốn ngắn hạn, lãi suất 1,5%/tháng, thời gian cho vay 01 tháng.</t>
  </si>
  <si>
    <t>(1) Khoản vay của Ngân hàng Đầu tư &amp; Phát triển - chi nhánh Tp.Hồ Chí Minh theo hợp đồng tín dụng hạn mức số 00310 ngày 18/04/2007, lãi suất được xác định theo từng lần nhận tiền vay, thế chấp bằng giá trị quyền sử dụng đất tại số 1418 Hoàng Văn Thụ, phường 4, Tân Bình; số 229/15 Nguyễn Văn Đậu, phường 11, Bình Thạnh và tài sản gắn liền với giá trị quyền sử dụng đất, máy móc thiết bị &amp; thế chấp xe Ford Everst theo Hợp đồng thế chấp số 113/2007/322981 ngày 09/11/2007.</t>
  </si>
  <si>
    <r>
      <t xml:space="preserve">1. Trường hợp hợp đồng xây dựng quy định nhà thầu được thanh toán theo tiến độ kế hoạch: </t>
    </r>
    <r>
      <rPr>
        <sz val="11"/>
        <rFont val="Times New Roman"/>
        <family val="1"/>
      </rPr>
      <t>khi kết quả thực hiện hợp đồng xây dựng được ước tính một cách đáng tin cậy, thì doanh thu và chi phí liên quan đến hợp đồng được ghi nhận tương ứng với phần công việc đã hoàn thành do nhà thầu tự xác định vào ngày lập báo  cáo tài chính mà không phụ thuộc vào hóa đơn thanh toán theo tiến độ kế hoạch đã lập hay chưa và số tiền ghi trên hóa đơn là bao nhiêu.</t>
    </r>
  </si>
  <si>
    <t>---&gt; đoạn 22 - VAS 15</t>
  </si>
  <si>
    <t>Ghi nhận doanh thu và chi phí của hợp đồng xây dựng được ghi nhận:</t>
  </si>
  <si>
    <r>
      <t xml:space="preserve">Hợp đồng xây dựng quy định nhà thầu thanh toán theo giá trị khối lượng thực hiện: </t>
    </r>
    <r>
      <rPr>
        <sz val="11"/>
        <rFont val="Times New Roman"/>
        <family val="1"/>
      </rPr>
      <t>khi kết quả thực hiện hợp đồng xây dựng được xác định một cách đáng tin cậy và được khách hàng xác nhận tương ứng với phần công việc đã hoàn thành được khách hàng xác nhận trong kỳ được phản ánh trên hóa đơn đã lập.</t>
    </r>
  </si>
  <si>
    <t>Đối với hợp đồng xây dựng giá cố định, kết quả của hợp đồng được ước tính một cách đáng tin cậy khi thỏa mãn đồng thời 4 điều kiện: 1. Tổng doanh thu của hợp đồng được tính toán một cách đáng tin cậy; 2. Doanh nghiệp thu được lợi ích kinh tế từ hợp đồng; 3. Chi phí để hoàn thành hợp đồng và phần công việc đã hoàn thành tại thời điểm lập báo cáo tài chính được tính toán một cách đáng tin cậy; 4. Các khoản chi phí liên quan đến hợp đồng có thể xác định được rõ ràng và tính toán một cách đáng tin cậy để tổng chi phí thực tế của hợp đồng có thể so sánh được với tổng dự toán.</t>
  </si>
  <si>
    <t>Nguyên giá tài sản cố định vô hình mua dưới hình thức trao đổi với một tài sản cố định vô hình không tương tự hoặc tài sản khác được xác định theo giá trị hợp lý của tài sản cố định vô hình nhận về, hoặc giá trị hợp lý của tài sản đem trao đổi, sau khi điều chỉnh các khoản tiền hoặc tương đương tiền trả thêm hoặc thu về.</t>
  </si>
  <si>
    <t>Nguyên giá tài sản cố định vô hình mua dưới hình thức trao đổi với một tài sản cố định vô hình tương tự, hoặc có thể hình thành do được bán để đổi lấy quyền sở hữu một tài sản tương tự. Trong cả hai trường hợp không có bất kỳ khoản lãi hay lỗ nào được ghi nhận trong quá trình trao đổi.</t>
  </si>
  <si>
    <t>Tài sản cố định vô hình được tạo ra từ nội bộ doanh nghiệp</t>
  </si>
  <si>
    <t>Nguyên giá tài sản cố định vô hình được tạo ra từ nội bộ doanh nghiệp bao gồm toàn bộ chi phí phát sinh từ thời điểm mà tài sản vô hình đáp ứng được định nghĩa và tiêu chuẩn ghi nhận tài sản cố định vô hình đến khi tài sản được đưa vào sử dụng.</t>
  </si>
  <si>
    <t>4.3</t>
  </si>
  <si>
    <t>Nguyên tắc ghi nhận TSCĐ thuê tài chính:</t>
  </si>
  <si>
    <r>
      <t xml:space="preserve">Nguyên tắc ghi nhận tài sản cố định thuê tài chính: </t>
    </r>
    <r>
      <rPr>
        <sz val="11"/>
        <rFont val="Times New Roman"/>
        <family val="1"/>
      </rPr>
      <t>được ghi nhận theo nguyên giá trừ đi (-) giá trị hao mòn lũy kế. Nguyên giá của tài sản thuê tài chính được ghi nhận theo giá thấp hơn giữa giá trị hợp lý của tài sản thuê và giá trị hiện tại của khoản thanh toán tiền thuê tối thiểu, cộng với các chi phí trực tiêp phát sinh ban đầu liên quan đến hoạt động thuê tài chính. Tất cả các khoản thuê khác không phải là thuê tài chính đều được xem là thuê hoạt động.</t>
    </r>
  </si>
  <si>
    <t>---&gt; QD 15 ( page 85)</t>
  </si>
  <si>
    <t>4.4</t>
  </si>
  <si>
    <t xml:space="preserve">Phương pháp khấu hao TSCĐ </t>
  </si>
  <si>
    <t>Tài sản cố định được khấu hao theo phương pháp đường thẳng dựa trên thời gian sử dụng ước tính của tài sản. Thời gian hữu dụng ước tính là thời gian mà tài sản phát huy được tác dụng cho sản xuất kinh doanh.</t>
  </si>
  <si>
    <t>Thời gian hữu dụng ước tính của các TSCĐ như sau:</t>
  </si>
  <si>
    <t>---&gt; xem phụ lục 01 - TT203/2009/ nếu doanh nghiệp khác TT203, lưu ý thuế TNDN</t>
  </si>
  <si>
    <t>Nhà xưởng, vật kiến trúc</t>
  </si>
  <si>
    <t xml:space="preserve"> 3 - 50 năm </t>
  </si>
  <si>
    <t>Máy móc, thiết bị</t>
  </si>
  <si>
    <t xml:space="preserve"> 3 - 7 năm </t>
  </si>
  <si>
    <t>Phương tiện vận tải, truyền dẫn</t>
  </si>
  <si>
    <t xml:space="preserve"> 6 năm </t>
  </si>
  <si>
    <t>Thiết bị, dụng cụ quản lý</t>
  </si>
  <si>
    <t xml:space="preserve"> 3 - 5 năm </t>
  </si>
  <si>
    <t>Tài sản cố định vô hình</t>
  </si>
  <si>
    <t xml:space="preserve"> Thời hạn tối đa 20 năm </t>
  </si>
  <si>
    <t>Quyền sử dụng đất có thời hạn được khấu hao phù hợp với thời hạn trên giấy chứng nhận quyền sử dụng đất.</t>
  </si>
  <si>
    <t>Quyền sử dụng đất vô thời hạn được ghi nhận theo giá gốc và không tính khấu hao.</t>
  </si>
  <si>
    <t>Nguyên tắc ghi nhận chi phí xây dựng cơ bản dở dang</t>
  </si>
  <si>
    <t>Chi phí xây dựng cơ bản dở dang được ghi nhận theo giá gốc. Chi phí này bao gồm: chi phí mua sắm mới tài sản cố định, xây dựng mới hoặc sửa chữa, cải tạo, mở rộng hay trang bị lại kỹ thuật công trình.</t>
  </si>
  <si>
    <t>Chi phí này được kết chuyển ghi tăng tài sản khi công trình hoàn thành, việc nghiệm thu tổng thể đã thực hiện xong, tài sản được bàn giao và đưa vào trạng thái sẵn sàng sử dụng.</t>
  </si>
  <si>
    <t>Nguyên tắc ghi nhận và khấu hao bất động sản đầu tư</t>
  </si>
  <si>
    <r>
      <t>Nguyên tắc ghi nhận Bất động sản đầu tư:</t>
    </r>
    <r>
      <rPr>
        <sz val="11"/>
        <rFont val="Times New Roman"/>
        <family val="1"/>
      </rPr>
      <t xml:space="preserve"> được ghi nhận theo nguyên giá trừ đi (-) giá trị hao mòn lũy kế.</t>
    </r>
  </si>
  <si>
    <r>
      <t xml:space="preserve">Nguyên giá của bất động sản đầu tư: </t>
    </r>
    <r>
      <rPr>
        <sz val="11"/>
        <rFont val="Times New Roman"/>
        <family val="1"/>
      </rPr>
      <t>Là toàn bộ các chi phí bằng tiền hoặc tương đương tiền mà doanh nghiệp phải bỏ ra hoặc giá trị hợp lý của các khoản đưa ra để trao đổi nhằm có được bất động sản đầu tư tính đến thời điểm mua hoặc xây dựng hoàn thành bất động sản đầu tư đó.</t>
    </r>
  </si>
  <si>
    <t>---&gt; đoạn 05 - VAS 05</t>
  </si>
  <si>
    <t>Nguyên giá của bất động sản đầu tư được mua bao gồm giá mua và các chi phí liên quan trực tiếp như: phí dịch vụ tư vấn về pháp luật liên quan, thuế trước bạ, các chi phí liên quan khác.</t>
  </si>
  <si>
    <t>Nguyên giá của bất động sản đầu tư tự xây dựng là giá thành thực tế và các chi phí liên quan trực tiếp của bất động sản đầu tư tính đến ngày hoàn thành công việc.</t>
  </si>
  <si>
    <t>Chi phí liên quan đến bất động sản đầu tư phát sinh sau ghi nhận ban đầu được ghi nhận là chi phí kinh doanh trong kỳ, trừ khi chi phí này có khả năng chắc chắn làm cho bất động sản đầu tư tạo ra lợi ích kinh tế trong tương lai nhiều hơn mức hoạt động được đánh giá ban đầu thì được ghi tăng nguyên giá bất động sản đầu tư.</t>
  </si>
  <si>
    <t>Khi bất động sản đầu tư được bán, nguyên giá và khấu hao luỹ kế được xoá sổ và bất kỳ khoản lãi lỗ nào phát sinh đều được hạch toán vào thu nhập hay chi phí trong kỳ.</t>
  </si>
  <si>
    <r>
      <t>Phương pháp khấu hao Bất động sản đầu tư:</t>
    </r>
    <r>
      <rPr>
        <sz val="11"/>
        <rFont val="Times New Roman"/>
        <family val="1"/>
      </rPr>
      <t xml:space="preserve"> khấu hao được ghi nhận theo phương pháp đường thẳng dựa trên thời gian hữu dụng ước tính của bất động sản đầu tư đó. </t>
    </r>
  </si>
  <si>
    <t>Thời gian hữu dụng ước tính của các bất động sản đầu tư như sau:</t>
  </si>
  <si>
    <t xml:space="preserve">50 năm </t>
  </si>
  <si>
    <t>Nguyên tắc ghi nhận các khoản đầu tư tài chính</t>
  </si>
  <si>
    <r>
      <t xml:space="preserve">Nguyên tắc ghi nhận các khoản đầu tư vào công ty con: </t>
    </r>
    <r>
      <rPr>
        <sz val="11"/>
        <rFont val="Times New Roman"/>
        <family val="1"/>
      </rPr>
      <t>khoản đầu tư vào công ty con được ghi nhận khi Công ty nắm giữ trên  50% quyền biểu quyết và có quyền chi phối các chính sách tài chính và hoạt động, nhằm thu được lợi ích kinh tế từ các hoạt động của Công ty đó. Khi Công ty không còn nắm giữ quyền kiểm soát Công ty con thì ghi giảm khoản đầu tư vào công ty con. Các khoản đầu tư vào Công ty con được phản ánh trên báo cáo tài chính theo phương pháp giá gốc.</t>
    </r>
  </si>
  <si>
    <t>---&gt; đoạn 09 - VAS 25</t>
  </si>
  <si>
    <t>Phương pháp giá gốc là phương pháp kế toán mà khoản đầu tư được ghi nhận ban đầu theo giá gốc, sau đó không được điều chỉnh theo những thay đổi của phần sở hữu của các nhà đầu tư trong tài sản thuần của bên nhận đầu tư. Báo cáo kết quả hoạt động kinh doanh chỉ phản ánh khoản thu nhập của các nhà đầu tư được phân chia từ lợi nhuận thuần luỹ kế của bên nhận đầu tư phát sinh sau ngày đầu tư.</t>
  </si>
  <si>
    <r>
      <t xml:space="preserve">Nguyên tắc ghi nhận các khoản đầu tư vào công ty liên kết: </t>
    </r>
    <r>
      <rPr>
        <sz val="11"/>
        <rFont val="Times New Roman"/>
        <family val="1"/>
      </rPr>
      <t>được ghi nhận khi công ty nắm giữ từ 20% đến dưới 50% quyền biểu quyết của các Công ty được đầu tư, có ảnh hưởng đáng kể trong các quyết định về chính sách tài chính và hoạt động tại các công ty này. Các khoản đầu tư vào Công ty liên kết được phản ánh trên báo cáo tài chính theo phương pháp giá gốc.</t>
    </r>
  </si>
  <si>
    <t>---&gt; đoạn 04 -VAS07</t>
  </si>
  <si>
    <r>
      <t xml:space="preserve">Nguyên tắc ghi nhận các khoản vốn góp vào cơ sở kinh doanh đồng kiểm soát: </t>
    </r>
    <r>
      <rPr>
        <sz val="11"/>
        <rFont val="Times New Roman"/>
        <family val="1"/>
      </rPr>
      <t>được ghi nhận khi Công ty có quyền đồng kiểm soát các chính sách tài chính và hoạt động của cơ sở này. Khi Công ty không còn quyền đồng kiểm soát thì ghi giảm khoản đầu tư vào cơ sở kinh doanh đồng kiểm soát. Các khoản đầu tư này được phản ánh trên báo cáo tài chính theo phương pháp giá gốc.</t>
    </r>
  </si>
  <si>
    <t>---&gt; VAS 08 và TT244/2009/TT-BTC</t>
  </si>
  <si>
    <r>
      <t xml:space="preserve">Nguyên tắc ghi nhận góp vốn liên doanh: </t>
    </r>
    <r>
      <rPr>
        <sz val="11"/>
        <rFont val="Times New Roman"/>
        <family val="1"/>
      </rPr>
      <t>Khoản đầu tư vào công ty liên doanh được ghi nhận theo phương pháp giá gốc và không điều chỉnh theo thay đổi của phần sở hữu của công ty trong tài sản thuần của công ty liên doanh. Báo cáo kết quả hoạt động kinh doanh của công ty phản ánh khoản thu nhập được chia từ lợi nhuận lũy kế của công ty liên doanh phát sinh sau khi góp vốn liên doanh.</t>
    </r>
  </si>
  <si>
    <t>Trường hợp ghi nhận lỗ chênh lệch tỷ giá dẫn đến kết quả hoạt động kinh doanh trước thuế của công ty bị lỗ, một phần lỗ chênh lệch tỷ giá có thể được phân bổ vào các năm sau để đảm bảo Công ty không bị lỗ. Trong mọi trường hợp, tổng số lỗ chênh lệch tỷ giá ghi nhận vào chi phí trong năm ít nhất phải bằng số lỗ chênh lệch tỷ giá phát sinh từ việc đánh giá lại số dư công nợ dài hạn đến hạn trả. Phần lỗ chênh lệch tỷ giá còn lại có thể được phản ánh trên bảng cân đối kế toán và phân bổ vào báo cáo kết quả kinh doanh trong vòng 5 năm tiếp theo.</t>
  </si>
  <si>
    <t>Ảnh hưởng đến việc lập và trình bày các báo cáo tài chính của Công ty nếu Công ty áp dụng VAS 10 cho năm tài chính kết thúc ngày 31 tháng 12 năm 2010 được trình bày ở phần thuyết minh số VIII.4</t>
  </si>
  <si>
    <t>Trình bày số liệu ảnh hưởng tại phần thuyết minh VIII. Những thông tin khác, mục số 4</t>
  </si>
  <si>
    <t>CÁCH 2</t>
  </si>
  <si>
    <t>Đối với Công ty áp dụng theo VAS 10 thì trình bày theo cách 2 và hide cách thứ 1 đi, chú ý khi trình bày thì bỏ dòng 187, 188 đi.</t>
  </si>
  <si>
    <t xml:space="preserve">Đối với các Công ty áp dụng VAS 10 để xử lý các khoản chênh lệch tỷ giá </t>
  </si>
  <si>
    <t>01/01/2012</t>
  </si>
  <si>
    <t xml:space="preserve">Dự phòng phải thu </t>
  </si>
  <si>
    <t>51</t>
  </si>
  <si>
    <t>17. Chi phí thuế TNDN hoãn lại</t>
  </si>
  <si>
    <t>52</t>
  </si>
  <si>
    <t>18. Lợi nhuận sau thuế thu nhập doanh nghiệp(60=50-51-52)</t>
  </si>
  <si>
    <t>60</t>
  </si>
  <si>
    <t>18.1 Lợi nhuận sau thuế của cổ đông thiểu số</t>
  </si>
  <si>
    <t>61</t>
  </si>
  <si>
    <t>18.2 Lợi nhuận sau thuế của cổ đông công ty mẹ</t>
  </si>
  <si>
    <t>62</t>
  </si>
  <si>
    <t>19. Lãi cơ bản trên cổ phiếu(*)</t>
  </si>
  <si>
    <t>70</t>
  </si>
  <si>
    <t>26</t>
  </si>
  <si>
    <t>27</t>
  </si>
  <si>
    <t>33</t>
  </si>
  <si>
    <t>34</t>
  </si>
  <si>
    <t>35</t>
  </si>
  <si>
    <t>224/5 Bis, Quốc Lộ 13, P26, Quận Bình Thạnh, Tp.Hồ Chí Minh</t>
  </si>
  <si>
    <t>08. 62 585 787</t>
  </si>
  <si>
    <t>08. 62 585 785</t>
  </si>
  <si>
    <t>Năm 2012</t>
  </si>
  <si>
    <t>Lãi chênh lệch tỷ giá thuần ghi nhận vào Báo cáo kết quả kinh doanh</t>
  </si>
  <si>
    <t>Trình bày tài sản, doanh thu, kết quả kinh doanh theo bộ phận</t>
  </si>
  <si>
    <t>Thông tin so sánh</t>
  </si>
  <si>
    <r>
      <t xml:space="preserve">Tỷ lệ vốn hóa được sử dụng để xác định chi phí đi vay được vốn hóa trong kỳ: </t>
    </r>
    <r>
      <rPr>
        <sz val="11"/>
        <rFont val="Times New Roman"/>
        <family val="1"/>
      </rPr>
      <t>Trường hợp phát sinh các khoản vốn vay chung, trong đó có sử dụng cho mục đích đầu tư xây dựng hoặc sản xuất một tài sản dở dang thì số chi phí đi vay có đủ điều kiện vốn hóa trong mỗi kỳ kế toán được xác định theo tỷ lệ vốn hóa đối với chi phí lũy kế bình quân gia quyền phát sinh cho việc đầu tư xây dựng hoặc sản xuất tài sản đó. Tỷ lệ vốn hóa được tính theo tỷ lệ lãi suất bình quân gia quyền của các khoản vay chưa trả trong kỳ của doanh nghiệp. Chi phí đi vay được vốn hóa trong kỳ không được vượt quá tổng số chi phí đi vay phát sinh trong kỳ đó.</t>
    </r>
  </si>
  <si>
    <t>---&gt; đoạn 11 VAS 16</t>
  </si>
  <si>
    <t>8.</t>
  </si>
  <si>
    <t>Nguyên tắc ghi nhận và vốn hoá các khoản chi phí khác</t>
  </si>
  <si>
    <r>
      <t xml:space="preserve">Chi phí trả trước ngắn hạn và dài hạn tại công ty bao gồm: </t>
    </r>
    <r>
      <rPr>
        <sz val="11"/>
        <rFont val="Times New Roman"/>
        <family val="1"/>
      </rPr>
      <t>Chi phí sửa chữa văn phòng, các chi phí khác... liên quan đến hoạt động sản xuất kinh doanh của nhiều kỳ kế toán cần phải phân bổ.</t>
    </r>
  </si>
  <si>
    <t>---&gt; QÑ 15</t>
  </si>
  <si>
    <r>
      <t xml:space="preserve">Phương pháp phân bổ chi phí trả trước: </t>
    </r>
    <r>
      <rPr>
        <sz val="11"/>
        <rFont val="Times New Roman"/>
        <family val="1"/>
      </rPr>
      <t xml:space="preserve">Việc tính và phân bổ chi phí trả trước vào chí phí sản xuất kinh doanh từng kỳ theo phương pháp đường thẳng. Căn cứ vào tính chất và mức độ từng loại chi phí mà có thời gian phân bổ như sau: chi phí trả trước dài hạn phân bổ từ 12 tháng đến 36 tháng. </t>
    </r>
  </si>
  <si>
    <r>
      <t xml:space="preserve">Phương pháp phân bổ lợi thế thương mại: </t>
    </r>
    <r>
      <rPr>
        <sz val="11"/>
        <rFont val="Times New Roman"/>
        <family val="1"/>
      </rPr>
      <t>Lợi thế thương mại ghi ngay vào chi phí sản xuất kinh doanh hoặc phân bổ dần một cách có hệ thống trong suốt thời gian hữu dụng ước tính. Thời gian hữu ích ước tính của lợi thế thương mại tối đa không quá 10 năm kể từ ngày ghi nhận.</t>
    </r>
  </si>
  <si>
    <t>---&gt; 02 - TT 21/2006/TT-BTC</t>
  </si>
  <si>
    <t>9.</t>
  </si>
  <si>
    <t xml:space="preserve">Tiền thu từ phát hành cổ phiếu, nhận vốn góp </t>
  </si>
  <si>
    <t>của CSH</t>
  </si>
  <si>
    <t>2.</t>
  </si>
  <si>
    <t>Tiền chi trả vốn góp cho các chủ sở hữu, mua lại cổ phiếu của doanh nghiệp đã phát hành</t>
  </si>
  <si>
    <t>Tiền vay ngắn hạn, dài hạn nhận đươc</t>
  </si>
  <si>
    <t>Tiền chi trả nợ gốc vay</t>
  </si>
  <si>
    <t>Tiền chi trả nợ thuê tài chính</t>
  </si>
  <si>
    <t>Cổ tức, lợi nhuận đã trả cho chủ sở hữu</t>
  </si>
  <si>
    <t>Ảnh hưởng của chênh lệch tỷ giá hối đoái quy đổi ngoại tệ</t>
  </si>
  <si>
    <t xml:space="preserve">  Mẫu số B 09 - DN  </t>
  </si>
  <si>
    <t>THUYẾT MINH BÁO CÁO TÀI CHÍNH</t>
  </si>
  <si>
    <t>I.</t>
  </si>
  <si>
    <t>ĐẶC ĐIỂM HOẠT ĐỘNG CỦA DOANH NGHIỆP</t>
  </si>
  <si>
    <t>Thành lập:</t>
  </si>
  <si>
    <t>Hình thức sở hữu vốn:</t>
  </si>
  <si>
    <t>Công ty cổ phần</t>
  </si>
  <si>
    <t xml:space="preserve">Lĩnh vực kinh doanh: </t>
  </si>
  <si>
    <t>Thương mại, dịch vụ, xây dựng, sản xuất.</t>
  </si>
  <si>
    <r>
      <t xml:space="preserve">Ngành nghề kinh doanh: </t>
    </r>
    <r>
      <rPr>
        <sz val="11"/>
        <rFont val="Times New Roman"/>
        <family val="1"/>
      </rPr>
      <t>xây dựng, sản xuất.</t>
    </r>
  </si>
  <si>
    <t>Đặc điểm hoạt động của doanh nghiệp trong năm tài chính có ảnh hưởng đến báo cáo tài chính: không có.</t>
  </si>
  <si>
    <t>Lưu ý trình bày nếu có vấn đề</t>
  </si>
  <si>
    <t>Tổng số nhân viên đến cuối năm:</t>
  </si>
  <si>
    <t>Trình bày theo đoạn 74 - VAS 21 - về số lượng CNV</t>
  </si>
  <si>
    <t>II.</t>
  </si>
  <si>
    <t>NIÊN ĐỘ KẾ TOÁN, ĐƠN VỊ TIỀN TỆ SỬ DỤNG TRONG KẾ TOÁN</t>
  </si>
  <si>
    <t>Niên độ kế toán</t>
  </si>
  <si>
    <t>Niên độ kế toán của Công ty bắt đầu từ ngày 01 tháng 01 và kết thúc ngày 31 tháng 12 hàng năm.</t>
  </si>
  <si>
    <t>Đơn vị tiền tệ sử dụng trong kế toán</t>
  </si>
  <si>
    <t xml:space="preserve">Đồng Việt Nam (VND) được sử dụng làm đơn vị tiền tệ để ghi sổ kế toán. </t>
  </si>
  <si>
    <t>III.</t>
  </si>
  <si>
    <t>CHUẨN MỰC VÀ CHẾ ĐỘ KẾ TOÁN ÁP DỤNG</t>
  </si>
  <si>
    <t>Chế độ kế toán áp dụng</t>
  </si>
  <si>
    <t>Công ty áp dụng hệ thống kế toán Việt Nam được Bộ Tài Chính ban hành theo Quyết Định số 15/2006/QĐ-BTC ngày 20 tháng 03 năm 2006 và các thông tư sửa đổi bổ sung.</t>
  </si>
  <si>
    <t>Tuyên bố về việc tuân thủ chuẩn mực kế toán và chế độ kế toán</t>
  </si>
  <si>
    <t xml:space="preserve">Chúng tôi đã thực hiện công việc kế toán theo các chuẩn mực kế toán Việt Nam và các quy định pháp lý có liên quan. Báo cáo tài chính đã được trình bày một cách trung thực và hợp lý về tình hình tài chính, kết quả kinh doanh và các luồng tiền của doanh nghiệp. </t>
  </si>
  <si>
    <t>-----&gt; VAS 01</t>
  </si>
  <si>
    <t>Việc lựa chọn số liệu và thông tin cần phải trình bày trong bản Thuyết minh báo cáo tài chính được thực hiện theo nguyên tắc trọng yếu quy định tại chuẩn mực kế toán Việt Nam số 21 "Trình bày Báo Cáo Tài Chính".</t>
  </si>
  <si>
    <t>-----&gt; VAS 21</t>
  </si>
  <si>
    <t>Hình thức kế toán áp dụng</t>
  </si>
  <si>
    <t>Hình thức kế toán áp dụng: Nhật ký chung</t>
  </si>
  <si>
    <t>IV.</t>
  </si>
  <si>
    <t>CÁC CHÍNH SÁCH KẾ TOÁN ÁP DỤNG</t>
  </si>
  <si>
    <t>Nguyên tắc ghi nhận các khoản tiền và tương đương tiền</t>
  </si>
  <si>
    <r>
      <t xml:space="preserve">Tiền và các khoản tương đương tiền bao gồm: </t>
    </r>
    <r>
      <rPr>
        <sz val="11"/>
        <rFont val="Times New Roman"/>
        <family val="1"/>
      </rPr>
      <t>Tiền mặt tại quỹ, tiền gửi ngân hàng, tiền đang chuyển và các khoản đầu tư ngắn hạn có thời hạn gốc không quá ba tháng, có tính thanh khoản cao, có khả năng chuyển đổi dễ dàng thành các lượng tiền xác định và không có nhiều rủi ro trong chuyển đổi thành tiền.</t>
    </r>
  </si>
  <si>
    <t>---&gt; QD 15</t>
  </si>
  <si>
    <t>Phương pháp chuyển đổi các đồng tiền khác ra đồng tiền sử dụng trong kế toán</t>
  </si>
  <si>
    <t>Các nghiệp vụ phát sinh trong kỳ bằng các đơn vị tiền tệ khác với Đồng Việt Nam (VNĐ) được quy đổi theo tỷ giá giao dịch thực tế của nghiệp vụ kinh tế tại thời điểm phát sinh, chênh lệch tỷ giá được tính vào thu nhập hoặc chi phí tài chính và được phản ánh trên Báo cáo kết quả kinh doanh trong kỳ.</t>
  </si>
  <si>
    <t>---&gt; VAS 10, QD 15 &amp; TT201/2009</t>
  </si>
  <si>
    <t>Nguyên tắc ghi nhận các khoản phải thu thương mại và phải thu khác</t>
  </si>
  <si>
    <r>
      <t xml:space="preserve">Nguyên tắc ghi nhận các khoản phải thu: </t>
    </r>
    <r>
      <rPr>
        <sz val="11"/>
        <rFont val="Times New Roman"/>
        <family val="1"/>
      </rPr>
      <t>theo giá gốc trừ dự phòng cho các khoản phải thu khó đòi.</t>
    </r>
  </si>
  <si>
    <r>
      <t xml:space="preserve">Phương pháp lập dự phòng phải thu khó đòi: </t>
    </r>
    <r>
      <rPr>
        <sz val="11"/>
        <rFont val="Times New Roman"/>
        <family val="1"/>
      </rPr>
      <t>dự phòng phải thu khó đòi được ước tính cho phần giá trị bị tổn thất của các khoản nợ phải thu quá hạn thanh toán, nợ phải thu chưa quá hạn nhưng có thể không đòi được do khách nợ không có khả năng thanh toán.</t>
    </r>
  </si>
  <si>
    <t>QD15-TK 139-trang 77</t>
  </si>
  <si>
    <t>íh</t>
  </si>
  <si>
    <t>Nguyên tắc ghi nhận hàng tồn kho</t>
  </si>
  <si>
    <r>
      <t xml:space="preserve">Nguyên tắc ghi nhận hàng tồn kho: </t>
    </r>
    <r>
      <rPr>
        <sz val="11"/>
        <rFont val="Times New Roman"/>
        <family val="1"/>
      </rPr>
      <t>Hàng tồn kho được ghi nhận theo giá gốc (-) trừ dự phòng giảm giá và dự phòng cho hàng tồn kho lỗi thời, mất phẩm chất. Giá gốc hàng tồn kho bao gồm giá mua, chi phí chế biến và các chi phí liên quan trực tiếp khác phát sinh để có được hàng tồn kho ở địa điểm và trạng thái hiện tại.</t>
    </r>
  </si>
  <si>
    <t>---&gt; đoạn 04-05 VAS 02</t>
  </si>
  <si>
    <r>
      <t xml:space="preserve">Phương pháp tính giá trị hàng tồn kho: </t>
    </r>
    <r>
      <rPr>
        <sz val="11"/>
        <rFont val="Times New Roman"/>
        <family val="1"/>
      </rPr>
      <t>Phương pháp thực tế đích danh.</t>
    </r>
  </si>
  <si>
    <t>Lưu ý chỉnh cho phù hợp từng Cty, lưu ý nếu thi tính theo giá bình quân gia quyền phải ghi 1 trong 2 phương pháp tính.</t>
  </si>
  <si>
    <r>
      <t xml:space="preserve">Hạch toán hàng tồn kho: </t>
    </r>
    <r>
      <rPr>
        <sz val="11"/>
        <rFont val="Times New Roman"/>
        <family val="1"/>
      </rPr>
      <t>Phương pháp kê khai thường xuyên.</t>
    </r>
  </si>
  <si>
    <t>Lưu ý chỉnh cho phù hợp từng Cty</t>
  </si>
  <si>
    <r>
      <t xml:space="preserve">Phương pháp lập dự phòng giảm giá hàng tồn kho: </t>
    </r>
    <r>
      <rPr>
        <sz val="11"/>
        <rFont val="Times New Roman"/>
        <family val="1"/>
      </rPr>
      <t>Dự phòng cho hàng tồn kho được trích lập khi giá trị thuần có thể thực hiện được của hàng tồn kho nhỏ hơn giá gốc. Giá trị thuần có thể thực hiện được là giá bán ước tính trừ đi chi phí ước tính để hoàn thành sản phẩm và chi phí bán hàng ước tính. Số dự phòng giảm giá hàng tồn kho là số chênh lệch giữa giá gốc hàng tồn kho lớn hơn giá trị thuần có thể thực hiện được của chúng.</t>
    </r>
  </si>
  <si>
    <t>---&gt; đoạn 18-19-20 VAS 02</t>
  </si>
  <si>
    <t>Nguyên tắc ghi nhận và khấu hao tài sản cố định (TSCĐ)</t>
  </si>
  <si>
    <t>4.1</t>
  </si>
  <si>
    <t>Nguyên tắc ghi nhận TSCĐ hữu hình</t>
  </si>
  <si>
    <t>Tài sản cố định hữu hình được ghi nhận theo nguyên giá trừ đi (-) giá trị hao mòn lũy kế. Nguyên giá là toàn bộ các chi phí mà doanh nghiệp phải bỏ ra để có được tài sản cố định tính đến thời điểm đưa tài sản đó vào trạng thái sẵn sàng sử dụng theo dự tính. Các chi phí phát sinh sau ghi nhận ban đầu chỉ được ghi tăng nguyên giá tài sản cố định nếu các chi phí này chắc chắn làm tăng lợi ích kinh tế trong tương lai do sử dụng tài sản đó. Các chi phí không thỏa mãn điều kiện trên được ghi nhận là chi phí trong kỳ.</t>
  </si>
  <si>
    <t>----&gt; đoạn 05 - TT 203/2009</t>
  </si>
  <si>
    <t>Khi tài sản cố định được bán hoặc thanh lý, nguyên giá và khấu hao lũy kế được xóa sổ và bất kỳ khoản lãi lỗ nào phát sinh từ việc thanh lý đều được tính vào thu nhập hay chi phí trong kỳ.</t>
  </si>
  <si>
    <t>Xác định nguyên giá trong từng trường hợp</t>
  </si>
  <si>
    <t>Phần này Lưu ý chỉnh cho phù hợp từng Cty</t>
  </si>
  <si>
    <t xml:space="preserve">Tài sản cố định hữu hình mua sắm </t>
  </si>
  <si>
    <t>Nguyên giá tài sản cố định bao gồm giá mua (trừ (-) các khoản được chiết khấu thương mại hoặc giảm giá), các khoản thuế (không bao gồm các khoản thuế được hoàn lại) và các chi phí liên quan trực tiếp đến việc đưa tài sản vào trạng thái sẵn sàng sử dụng, như chi phí lắp đặt, chạy thử, chuyên gia và các chi phí liên quan trực tiếp khác.</t>
  </si>
  <si>
    <t>Tài sản cố định hình thành do đầu tư xây dựng theo phương thức giao thầu, nguyên giá là giá quyết toán công trình đầu tư xây dựng, các chi phí liên quan trực tiếp khác và lệ phí trước bạ (nếu có).</t>
  </si>
  <si>
    <t>Tài sản cố định là nhà cửa, vật kiến trức gắn liền với quyền sử dụng đất thì giá trị quyền sử dụng đất được xác định riêng biệt và ghi nhận là tài sản cố định vô hình.</t>
  </si>
  <si>
    <t>Tài sản cố định hữu hình tự xây dựng hoặc tự chế</t>
  </si>
  <si>
    <t>(1) Số lượng cổ phiếu tăng do Công ty CP Đầu tư &amp; Phát triển Hồng Hà tăng vốn điều lệ và phát hành thêm cổ phiếu.</t>
  </si>
  <si>
    <t>(2) Công ty chuyển nhượng 394.442 cổ phiếu thông qua Công ty Chứng khoán Bảo Việt, giá chuyển nhượng từ 20.000 - 56.000 đồng/cổ phiếu, tổng giá trị chuyển nhượng là 13.192.642.255 đồng tạo vốn lưu động cho hoạt động sản xuất kinh doanh.</t>
  </si>
  <si>
    <t>(2) Khoản góp vốn vào dự án Khu Nhà ở tại Xã Trường Bình, Huyện Cần Giuộc theo biên bản thỏa thuận số 45 ngày 01 tháng 11 năm 2007 với tỷ lệ góp vốn vào dự án là 50% tổng vốn của dự án.</t>
  </si>
  <si>
    <t>(3) Góp vốn vào dự án Khai Thác Khu Đất A2.1 tại nút giao thông đường Phạm Văn Đồng, TP Đà Nẵng theo biên bản thoả thuận số 128 ngày 21 tháng 11 năm 2007 với tỷ lệ đầu tư vào dự án là 25% tổng vốn của dự án.</t>
  </si>
  <si>
    <t>Chi phí trả trước dài hạn và tài sản dài hạn khác</t>
  </si>
  <si>
    <t>Chi phí trả trước dài hạn</t>
  </si>
  <si>
    <t>Chi phí trả trước về thuê tài sản hoạt động</t>
  </si>
  <si>
    <t>Chi phí thành lập doanh nghiệp</t>
  </si>
  <si>
    <t>Chi phí nghiên cứu có giá trị lớn</t>
  </si>
  <si>
    <t xml:space="preserve">Chi phí giai đoạn triển khai không đủ </t>
  </si>
  <si>
    <t>tiêu chuẩn ghi nhận TSCĐVH</t>
  </si>
  <si>
    <t>………………..</t>
  </si>
  <si>
    <t>Tài sản dài hạn khác</t>
  </si>
  <si>
    <t>Ký quỹ ký cược dài hạn</t>
  </si>
  <si>
    <t>Vay và nợ ngắn hạn</t>
  </si>
  <si>
    <t>Vay ngắn hạn ngân hàng</t>
  </si>
  <si>
    <t>(1)</t>
  </si>
  <si>
    <t>Ngân hàng Đầu tư &amp; Phát triển Việt Nam</t>
  </si>
  <si>
    <t>(2)</t>
  </si>
  <si>
    <t>Ngân hàng TNHH MTV HSBC (Việt Nam)</t>
  </si>
  <si>
    <t>Vay các tổ chức cá nhân khác</t>
  </si>
  <si>
    <t>(3)</t>
  </si>
  <si>
    <t>Đào Thị Minh Loan</t>
  </si>
  <si>
    <t>(4)</t>
  </si>
  <si>
    <t>Nguyễn Phú Quý</t>
  </si>
  <si>
    <t>(5)</t>
  </si>
  <si>
    <t xml:space="preserve">Đỗ Văn Điện </t>
  </si>
  <si>
    <t>(6)</t>
  </si>
  <si>
    <t xml:space="preserve">Công Ty CP ĐT &amp; PT Hồng Hà </t>
  </si>
  <si>
    <t>(7)</t>
  </si>
  <si>
    <t>Công Ty Cổ phần Khang Gia</t>
  </si>
  <si>
    <t>Nợ dài hạn đến hạn trả</t>
  </si>
  <si>
    <t>Vay dài hạn đến hạn trả</t>
  </si>
  <si>
    <t>Nợ thuê tài chính</t>
  </si>
  <si>
    <t>Doanh thu bán căn hộ và nhà được ghi nhận trong Báo cáo kết quả hoạt động kinh doanh khi phần lớn rủi ro và lợi ích gắn liền với quyền sở hữu tài sản được chuyển giao cho người mua.  Doanh thu không được ghi nhận nếu như có những yếu tố không chắc chắn trọng yếu liên quan tới khả năng thu hồi các khoản phải thu. Việc chuyển giao phần lớn rủi ro và lợi ích được xác định tại thời điểm muộn hơn giữa thời điểm bán hoặc thời điểm hoàn thành bất động sản.</t>
  </si>
  <si>
    <t>Nguyên tắc và phương pháp ghi nhận doanh thu hoạt động tài chính</t>
  </si>
  <si>
    <t xml:space="preserve">Doanh thu hoạt động tài chính phản ánh doanh thu từ tiền lãi, tiền bản quyền, cổ tức, lợi nhuận được chia và doanh thu hoạt động tài chính khác của doanh nghiệp (đầu tư mua bán chứng khoán, thanh lý các khoản vốn góp liên doanh, đầu tư vào công ty liên kết, công ty con, đầu tư vốn khác; lãi tỷ giá hối đoái; Lãi chuyển nhượng vốn)... </t>
  </si>
  <si>
    <t>Phần mềm máy tính là toàn bộ các chi phí mà Công ty đã chi ra tính đến thời điểm đưa phần mềm vào sử dụng.</t>
  </si>
  <si>
    <t>Tài sản cố định vô hình tăng từ các nguồn khác</t>
  </si>
  <si>
    <t>Nguyên giá tài sản cố định vô hình được tài trợ, biếu tặng được ghi nhận ban đầu theo giá trị hợp lý ban đầu. Trường hợp không ghi nhận theo giá trị hợp lý ban đầu thì Công ty ghi nhận theo giá trị danh nghĩa cộng (+) các chi phí liên quan trực tiếp đến việc đưa tài sản vào trạng thái sẵn sàng sử dụng.</t>
  </si>
  <si>
    <t>Tài sản cố định vô hình mua dưới hình thức trao đổi</t>
  </si>
  <si>
    <t>b. Chi tiết vốn đầu tư của chủ sở hữu</t>
  </si>
  <si>
    <t>Tỷ lệ vốn góp</t>
  </si>
  <si>
    <t>Vốn góp của Nhà nước</t>
  </si>
  <si>
    <t>Tổng công ty vật liệu xây dựng số 1</t>
  </si>
  <si>
    <t>Vốn góp của các nhà đầu tư khác</t>
  </si>
  <si>
    <t xml:space="preserve">Cổ đông trong &amp; ngoài công ty  </t>
  </si>
  <si>
    <t xml:space="preserve">Cổ đông ngoài công ty </t>
  </si>
  <si>
    <t>Cổ phiếu quỹ</t>
  </si>
  <si>
    <t>* Số lượng cổ phiếu quỹ</t>
  </si>
  <si>
    <t>* Giá trị trái phiếu đã chuyển thành cổ phiếu trong năm</t>
  </si>
  <si>
    <t xml:space="preserve">c. Các giao dịch về vốn với các chủ sở hữu </t>
  </si>
  <si>
    <t>và phân phối cổ tức, chia lợi nhuận</t>
  </si>
  <si>
    <t>Vốn đầu tư của chủ sở hữu</t>
  </si>
  <si>
    <t>Vốn góp đầu năm</t>
  </si>
  <si>
    <t>Vốn góp tăng trong năm</t>
  </si>
  <si>
    <t>Vốn góp giảm trong năm</t>
  </si>
  <si>
    <t>Vốn góp cuối năm</t>
  </si>
  <si>
    <t>Cổ tức, lợi nhuận đã chia</t>
  </si>
  <si>
    <t>d. Cổ tức</t>
  </si>
  <si>
    <t>Cổ tức đã công bố sau ngày kết thúc niên độ</t>
  </si>
  <si>
    <t>(4) Hợp đồng vay vốn số 18/COTEC-KHĐT ngày 30/09/2010 với ông Nguyễn Phú Quý, mục đích vay vốn ngắn hạn, lãi suất 1,5%/tháng, thời gian cho vay 01 tháng.</t>
  </si>
  <si>
    <t>(5) Hợp đồng vay vốn số 19/COTECIN ngày 01/10/2010 với ông Đỗ Văn Điện, mục đích vay vốn ngắn hạn, lãi suất cho vay theo lãi suất tiết kiệm ngân hàng, thời gian cho vay 01 tháng 30 ngày.</t>
  </si>
  <si>
    <t>(6) Hợp đồng vay vốn số 04/HĐKT_VV ngày 200/03/2008 giữa Công ty CP Đầu tư &amp; Phát triển Hồng Hà, mục đích vay vốn ngắn hạn, lãi suất 1%/tháng, thời gian cho vay không xác định</t>
  </si>
  <si>
    <t>(7) Khoản vay theo Phụ lục Hợp đồng số 03/PL.HĐ/KG.2010 giữa Công ty CP Đầu tư &amp; Xây dựng Cotec với Công ty CP Đầu tư &amp; Phát triển Địa ốc Khang Gia. Trong đó, Công ty CP Đầu tư &amp; Phát triển Địa ốc Khang Gia sẽ hỗ trợ cho vay 50% giá trị sản lượng phần thô (sau khi trừ tạm ứng) với lãi suất là 18%/năm.</t>
  </si>
  <si>
    <t xml:space="preserve"> Phải trả cho người bán</t>
  </si>
  <si>
    <t>Nhà cung cấp trong nước</t>
  </si>
  <si>
    <t>Người mua ứng tiền trước</t>
  </si>
  <si>
    <t>Khách hàng trong nước</t>
  </si>
  <si>
    <t>Thuế và các khoản phải nộp Nhà nước</t>
  </si>
  <si>
    <t>Thuế giá trị gia tăng</t>
  </si>
  <si>
    <t>Thuế tiêu thụ đặc biệt</t>
  </si>
  <si>
    <t>Thuế xuất, nhập khẩu</t>
  </si>
  <si>
    <t>Thuế thu nhập doanh nghiệp</t>
  </si>
  <si>
    <t>Thuế thu nhập cá nhân</t>
  </si>
  <si>
    <t>Thuế tài nguyên</t>
  </si>
  <si>
    <t>Thuế nhà đất và tiền thuê đất</t>
  </si>
  <si>
    <t>Các loại thuế khác</t>
  </si>
  <si>
    <t>Các khoản phí, lệ phí và các khoản phải nộp khác</t>
  </si>
  <si>
    <t>Chi phí phải trả</t>
  </si>
  <si>
    <t>Trích trước giá vốn của các hạng mục công trình đã hoàn thành</t>
  </si>
  <si>
    <t>Trích trước tiền phạt chậm nộp thuế</t>
  </si>
  <si>
    <t>Trích trước tiền lương trong thời gian nghỉ phép</t>
  </si>
  <si>
    <t>Chi phí sữa chữa lớn TSCĐ</t>
  </si>
  <si>
    <t>Chi phí lãi vay</t>
  </si>
  <si>
    <t>Chi phí trong thời gian ngừng kinh doanh</t>
  </si>
  <si>
    <t>16.</t>
  </si>
  <si>
    <t>Các khoản phải trả, phải nộp ngắn hạn khác</t>
  </si>
  <si>
    <t>Tài sản thừa chờ giải quyết</t>
  </si>
  <si>
    <t>Kinh phí công đoàn, BHXH &amp; BHYT</t>
  </si>
  <si>
    <t>Các khoản phải trả, phải nộp khác</t>
  </si>
  <si>
    <t xml:space="preserve">Công đoàn công ty   </t>
  </si>
  <si>
    <t>Đội thi công</t>
  </si>
  <si>
    <t>Công Ty Đông Tây</t>
  </si>
  <si>
    <t>Hoàng Đức Minh</t>
  </si>
  <si>
    <t xml:space="preserve">Nguyễn Thành Nhân </t>
  </si>
  <si>
    <t>Nguyễn Trung Hiếu</t>
  </si>
  <si>
    <t>Trần Quốc Bảy</t>
  </si>
  <si>
    <t>Hoàng Huy Cường</t>
  </si>
  <si>
    <t>Trần Như Khiêm</t>
  </si>
  <si>
    <t xml:space="preserve">Phải trả dài hạn </t>
  </si>
  <si>
    <t>Nhận ký quỹ, ký cược dài hạn</t>
  </si>
  <si>
    <t>Vay dài hạn nội bộ</t>
  </si>
  <si>
    <t>Phải trả công ty mẹ</t>
  </si>
  <si>
    <t>Phải trả dài hạn khác</t>
  </si>
  <si>
    <t>18.</t>
  </si>
  <si>
    <t>Vay và nợ dài hạn</t>
  </si>
  <si>
    <t>Vay dài hạn</t>
  </si>
  <si>
    <t>Vay ngân hàng</t>
  </si>
  <si>
    <t>Ngân hàng Indovina</t>
  </si>
  <si>
    <t>Vay đối tượng khác</t>
  </si>
  <si>
    <t>Trái phiếu phát hành</t>
  </si>
  <si>
    <t>Nợ dài hạn</t>
  </si>
  <si>
    <t>Thuê tài chính</t>
  </si>
  <si>
    <t>Nợ dài hạn khác</t>
  </si>
  <si>
    <t>(1) Công ty nhận nợ vay với Ngân hàng Indovina để thanh toán tiền sử dụng đất 7.940,3 m2 tại phường Bình Trị Đông A, Quận Bình Tân. Công ty đang làm thủ tục Giấy chứng nhận quyền sử dụng đất theo hợp đồng tư vấn số 782/2008/HDDV-KDTV với Trung tâm kiểm định bản đồ và tư vấn môi trường tài nguyên. Toàn bộ khu đất này công ty đã lập dự án xây dựng chung cư COTECiN.</t>
  </si>
  <si>
    <t>Thuyết minh các khoản nợ vay ngân hàng</t>
  </si>
  <si>
    <t>Ngân hàng A gồm có các hợp đồng vay sau:</t>
  </si>
  <si>
    <t>Số hợp đồng</t>
  </si>
  <si>
    <t>Ngày vay</t>
  </si>
  <si>
    <t>Ngày đáo hạn</t>
  </si>
  <si>
    <t>Lãi suất</t>
  </si>
  <si>
    <t>Hình thức đảm bảo</t>
  </si>
  <si>
    <t>Thuyết minh các khoản nợ thuê tài chính</t>
  </si>
  <si>
    <t>Ngày thuê</t>
  </si>
  <si>
    <t>Ghi chú</t>
  </si>
  <si>
    <t>Vào ngày 31 tháng 12 năm 2010, các khoản tiền thuê phải trả trong tương lai theo hợp đồng thuê tài chính được trình bày như sau:</t>
  </si>
  <si>
    <t>Thời hạn</t>
  </si>
  <si>
    <t>Năm nay</t>
  </si>
  <si>
    <t xml:space="preserve"> Năm trước </t>
  </si>
  <si>
    <t xml:space="preserve">Trả lãi </t>
  </si>
  <si>
    <t>Trả gốc</t>
  </si>
  <si>
    <t xml:space="preserve"> Trả gốc </t>
  </si>
  <si>
    <t>Dưới 1 năm</t>
  </si>
  <si>
    <t>Dưới 5 năm</t>
  </si>
  <si>
    <t>Trên 5 năm</t>
  </si>
  <si>
    <t>21.</t>
  </si>
  <si>
    <t>Tài sản thuế thu nhập hoãn lại và thuế thu nhập hoãn lại phải trả</t>
  </si>
  <si>
    <t>Tài sản thuế tnu nhập hoãn lại</t>
  </si>
  <si>
    <t>- tài sản Thuế thu nhập hoãn lại liên quan đến</t>
  </si>
  <si>
    <t>các khoản chênh lệch tạm thời được khấu trừ</t>
  </si>
  <si>
    <t>khoản lỗ tính thuế chưa sử dụng</t>
  </si>
  <si>
    <t>khoản ưu đãi tính thuế chưa sử dụng</t>
  </si>
  <si>
    <t>- khoản hoàn nhập tài sản Thuế thu nhập hoãn</t>
  </si>
  <si>
    <t xml:space="preserve"> lại đã được ghi nhận từ các năm trước </t>
  </si>
  <si>
    <t>Thuế thu nhập doanh nghiệp hoãn lại phải trả</t>
  </si>
  <si>
    <t>- Thuế thu nhập doanh nghiệp hoãn lại phải trả phát</t>
  </si>
  <si>
    <t>sinh từ các khoản chênh lệch tạm thời chịu thuế.</t>
  </si>
  <si>
    <t>- khoản hoàn nhập Thuế thu nhập hoãn lại phải trả</t>
  </si>
  <si>
    <t>đã được ghi nhận từ các năm trước.</t>
  </si>
  <si>
    <t>- Thuế thu nhập hoãn lại phải trả</t>
  </si>
  <si>
    <t>19.</t>
  </si>
  <si>
    <t>Vốn chủ sở hữu</t>
  </si>
  <si>
    <r>
      <t xml:space="preserve">a. Bảng đối chiếu biến động của Vốn chủ sở hữu: </t>
    </r>
    <r>
      <rPr>
        <sz val="11"/>
        <rFont val="Times New Roman"/>
        <family val="1"/>
      </rPr>
      <t>xem thuyết minh trang 27</t>
    </r>
  </si>
  <si>
    <t>Nếu phát sinh nhiều CỘT quá sang sheet von - ngang</t>
  </si>
  <si>
    <t xml:space="preserve">a. Bảng đối chiếu biến động của Vốn chủ sở hữu </t>
  </si>
  <si>
    <t xml:space="preserve">Nếu phát sinh ÍT CỘT  thì thể hiện trang dọc này </t>
  </si>
  <si>
    <t>Vốn đầu tư của chủ sỡ hữu</t>
  </si>
  <si>
    <t>Thặng dư vốn cổ phần</t>
  </si>
  <si>
    <t xml:space="preserve"> Lợi nhuận sau thuế chưa phân phối </t>
  </si>
  <si>
    <t xml:space="preserve"> Cộng </t>
  </si>
  <si>
    <t>Số dư đầu năm trước</t>
  </si>
  <si>
    <t>Tăng vốn</t>
  </si>
  <si>
    <t>Lợi nhuận</t>
  </si>
  <si>
    <t>Số dư cuối năm trước</t>
  </si>
  <si>
    <t>Số dư đầu năm nay</t>
  </si>
  <si>
    <t>Số dư cuối năm nay</t>
  </si>
  <si>
    <t>Chỉ tiêu</t>
  </si>
  <si>
    <t>Thuyết minh</t>
  </si>
  <si>
    <t>Số đầu năm</t>
  </si>
  <si>
    <t>TÀI SẢN</t>
  </si>
  <si>
    <t>A- TÀI SẢN NGẮN HẠN</t>
  </si>
  <si>
    <t>100</t>
  </si>
  <si>
    <t>I. Tiền và các khoản tương đương tiền</t>
  </si>
  <si>
    <t>110</t>
  </si>
  <si>
    <t>1. Tiền</t>
  </si>
  <si>
    <t>111</t>
  </si>
  <si>
    <t>2. Các khoản tương đương tiền</t>
  </si>
  <si>
    <t>112</t>
  </si>
  <si>
    <t>II. Các khoản đầu tư tài chính ngắn hạn</t>
  </si>
  <si>
    <t>120</t>
  </si>
  <si>
    <t>1. Đầu tư ngắn hạn</t>
  </si>
  <si>
    <t>121</t>
  </si>
  <si>
    <t>2. Dự phòng giảm giá đầu tư ngắn hạn</t>
  </si>
  <si>
    <t>129</t>
  </si>
  <si>
    <t>III. Các khoản phải thu ngắn hạn</t>
  </si>
  <si>
    <t>130</t>
  </si>
  <si>
    <t>1. Phải thu khách hàng</t>
  </si>
  <si>
    <t>131</t>
  </si>
  <si>
    <t>2. Trả trước cho người bán</t>
  </si>
  <si>
    <t>132</t>
  </si>
  <si>
    <t>3. Phải thu nội bộ ngắn hạn</t>
  </si>
  <si>
    <t>133</t>
  </si>
  <si>
    <t>4. Phải thu theo tiến độ kế hoạch hợp đồng xây dựng</t>
  </si>
  <si>
    <t>134</t>
  </si>
  <si>
    <t>5. Các khoản phải thu khác</t>
  </si>
  <si>
    <t>135</t>
  </si>
  <si>
    <t>6. Dự phòng phải thu ngắn hạn khó đòi</t>
  </si>
  <si>
    <t>139</t>
  </si>
  <si>
    <t>IV. Hàng tồn kho</t>
  </si>
  <si>
    <t>140</t>
  </si>
  <si>
    <t>1. Hàng tồn kho</t>
  </si>
  <si>
    <t>141</t>
  </si>
  <si>
    <t>2. Dự phòng giảm giá hàng tồn kho</t>
  </si>
  <si>
    <t>149</t>
  </si>
  <si>
    <t>V.Tài sản ngắn hạn khác</t>
  </si>
  <si>
    <t>150</t>
  </si>
  <si>
    <t>1. Chi phí trả trước ngắn hạn</t>
  </si>
  <si>
    <t>151</t>
  </si>
  <si>
    <t>2. Thuế GTGT được khấu trừ</t>
  </si>
  <si>
    <t>152</t>
  </si>
  <si>
    <t>3. Thuế và các khoản khác phải thu Nhà nước</t>
  </si>
  <si>
    <t>154</t>
  </si>
  <si>
    <t>4. Tài sản ngắn hạn khác</t>
  </si>
  <si>
    <t>158</t>
  </si>
  <si>
    <t xml:space="preserve">B. TÀI SẢN DÀI HẠN </t>
  </si>
  <si>
    <t>200</t>
  </si>
  <si>
    <t>I. Các khoản phải thu dài hạn</t>
  </si>
  <si>
    <t>210</t>
  </si>
  <si>
    <t>1. Phải thu dài hạn của khách hàng</t>
  </si>
  <si>
    <t>211</t>
  </si>
  <si>
    <t>2. Vốn kinh doanh ở đơn vị trực thuộc</t>
  </si>
  <si>
    <t>212</t>
  </si>
  <si>
    <t>3. Phải thu dài hạn nội bộ</t>
  </si>
  <si>
    <t>213</t>
  </si>
  <si>
    <t>4. Phải thu dài hạn khác</t>
  </si>
  <si>
    <t>218</t>
  </si>
  <si>
    <t>5. Dự phòng các khoản phải thu dài hạn khó đòi</t>
  </si>
  <si>
    <t>219</t>
  </si>
  <si>
    <t>II.Tài sản cố định</t>
  </si>
  <si>
    <t>220</t>
  </si>
  <si>
    <t>1. Tài sản cố định hữu hình</t>
  </si>
  <si>
    <t>221</t>
  </si>
  <si>
    <t xml:space="preserve">    - Nguyên giá</t>
  </si>
  <si>
    <t>222</t>
  </si>
  <si>
    <t xml:space="preserve">    - Giá trị hao mòn lũy kế</t>
  </si>
  <si>
    <t>223</t>
  </si>
  <si>
    <t>2. Tài sản cố định thuê tài chính</t>
  </si>
  <si>
    <t>224</t>
  </si>
  <si>
    <t>225</t>
  </si>
  <si>
    <t>226</t>
  </si>
  <si>
    <t>3. Tài sản cố định vô hình</t>
  </si>
  <si>
    <t>227</t>
  </si>
  <si>
    <t>228</t>
  </si>
  <si>
    <t>229</t>
  </si>
  <si>
    <t>4. Chi phí xây dựng cơ bản dở dang</t>
  </si>
  <si>
    <t>230</t>
  </si>
  <si>
    <t>III. Bất động sản đầu tư</t>
  </si>
  <si>
    <t>240</t>
  </si>
  <si>
    <t>241</t>
  </si>
  <si>
    <t>242</t>
  </si>
  <si>
    <t>IV. Các khoản đầu tư tài chính dài hạn</t>
  </si>
  <si>
    <t>250</t>
  </si>
  <si>
    <t>1. Đầu tư vào công ty con</t>
  </si>
  <si>
    <t>251</t>
  </si>
  <si>
    <t>2. Đầu tư vào công ty liên kết, liên doanh</t>
  </si>
  <si>
    <t>252</t>
  </si>
  <si>
    <t>3. Đầu tư dài hạn khác</t>
  </si>
  <si>
    <t>258</t>
  </si>
  <si>
    <t>4. Dự phòng giảm giá đầu tư tài chính dài hạn</t>
  </si>
  <si>
    <t>259</t>
  </si>
  <si>
    <t>V. Tài sản dài hạn khác</t>
  </si>
  <si>
    <t>260</t>
  </si>
  <si>
    <t>1. Chi phí trả trước dài hạn</t>
  </si>
  <si>
    <t>261</t>
  </si>
  <si>
    <t>2. Tài sản thuế thu nhập hoàn lại</t>
  </si>
  <si>
    <t>262</t>
  </si>
  <si>
    <t>3. Tài sản dài hạn khác</t>
  </si>
  <si>
    <t>268</t>
  </si>
  <si>
    <t>VI. Lợi thế thương mại</t>
  </si>
  <si>
    <t>269</t>
  </si>
  <si>
    <t>TỔNG CỘNG TÀI SẢN</t>
  </si>
  <si>
    <t>270</t>
  </si>
  <si>
    <t>NGUỒN VỐN</t>
  </si>
  <si>
    <t>A. NỢ PHẢI TRẢ</t>
  </si>
  <si>
    <t>300</t>
  </si>
  <si>
    <t>I. Nợ ngắn hạn</t>
  </si>
  <si>
    <t>310</t>
  </si>
  <si>
    <t>1. Vay và nợ ngắn hạn</t>
  </si>
  <si>
    <t>311</t>
  </si>
  <si>
    <t>2. Phải trả người bán</t>
  </si>
  <si>
    <t>312</t>
  </si>
  <si>
    <t>3. Người mua trả tiền trước</t>
  </si>
  <si>
    <t>313</t>
  </si>
  <si>
    <t>4. Thuế và các khoản phải nộp nhà nước</t>
  </si>
  <si>
    <t>314</t>
  </si>
  <si>
    <t>5. Phải trả người lao động</t>
  </si>
  <si>
    <t>315</t>
  </si>
  <si>
    <t>6. Chi phí phải trả</t>
  </si>
  <si>
    <t>316</t>
  </si>
  <si>
    <t>7. Phải trả nội bộ</t>
  </si>
  <si>
    <t>317</t>
  </si>
  <si>
    <t>8. Phải trả theo tiến độ kế hoạch hợp đồng xây dựng</t>
  </si>
  <si>
    <t>318</t>
  </si>
  <si>
    <t>9. Các khoản phải trả, phải nộp ngắn hạn khác</t>
  </si>
  <si>
    <t>319</t>
  </si>
  <si>
    <t>10. Dự phòng phải trả ngắn hạn</t>
  </si>
  <si>
    <t>320</t>
  </si>
  <si>
    <t>11. Quỹ khen thưởng phúc lợi</t>
  </si>
  <si>
    <t>323</t>
  </si>
  <si>
    <t>II. Nợ dài hạn</t>
  </si>
  <si>
    <t>330</t>
  </si>
  <si>
    <t>1. Phải trả dài hạn người bán</t>
  </si>
  <si>
    <t>331</t>
  </si>
  <si>
    <t>2. Phải trả dài hạn nội bộ</t>
  </si>
  <si>
    <t>332</t>
  </si>
  <si>
    <t>3. Phải trả dài hạn khác</t>
  </si>
  <si>
    <t>333</t>
  </si>
  <si>
    <t>4. Vay và nợ dài hạn</t>
  </si>
  <si>
    <t>334</t>
  </si>
  <si>
    <t>5. Thuế thu nhập hoãn lại phải trả</t>
  </si>
  <si>
    <t>335</t>
  </si>
  <si>
    <t>6. Dự phòng trợ cấp mất việc làm</t>
  </si>
  <si>
    <t>336</t>
  </si>
  <si>
    <t>7. Dự phòng phải trả dài hạn</t>
  </si>
  <si>
    <t>337</t>
  </si>
  <si>
    <t>8. Doanh thu chưa thực hiện</t>
  </si>
  <si>
    <t>338</t>
  </si>
  <si>
    <t>9. Quỹ phát triển khoa học và công nghệ</t>
  </si>
  <si>
    <t>339</t>
  </si>
  <si>
    <t>B.VỐN CHỦ SỞ HỮU</t>
  </si>
  <si>
    <t>400</t>
  </si>
  <si>
    <t>I. Vốn chủ sở hữu</t>
  </si>
  <si>
    <t>410</t>
  </si>
  <si>
    <t>1. Vốn đầu tư của chủ sở hữu</t>
  </si>
  <si>
    <t>411</t>
  </si>
  <si>
    <t>2. Thặng dư vốn cổ phần</t>
  </si>
  <si>
    <t>412</t>
  </si>
  <si>
    <t>3. Vốn khác của chủ sở hữu</t>
  </si>
  <si>
    <t>413</t>
  </si>
  <si>
    <t>4. Cổ phiếu quỹ</t>
  </si>
  <si>
    <t>414</t>
  </si>
  <si>
    <t>5. Chênh lệch đánh giá lại tài sản</t>
  </si>
  <si>
    <t>415</t>
  </si>
  <si>
    <t>6. Chênh lệch tỷ giá hối đoái</t>
  </si>
  <si>
    <t>416</t>
  </si>
  <si>
    <t>7. Quỹ đầu tư phát triển</t>
  </si>
  <si>
    <t>417</t>
  </si>
  <si>
    <t>8. Quỹ dự phòng tài chính</t>
  </si>
  <si>
    <t>418</t>
  </si>
  <si>
    <t>9. Quỹ khác thuộc vốn chủ sở hữu</t>
  </si>
  <si>
    <t>419</t>
  </si>
  <si>
    <t>10. Lợi nhuận sau thuế chưa phân phối</t>
  </si>
  <si>
    <t>420</t>
  </si>
  <si>
    <t>11. Nguồn vốn đầu tư XDCB</t>
  </si>
  <si>
    <t>421</t>
  </si>
  <si>
    <t>12. Quỹ hỗ trợ sắp xếp doanh nghiệp</t>
  </si>
  <si>
    <t>422</t>
  </si>
  <si>
    <t>II. Nguồn kinh phí và quỹ khác</t>
  </si>
  <si>
    <t>430</t>
  </si>
  <si>
    <t>1. Nguồn kinh phí</t>
  </si>
  <si>
    <t>432</t>
  </si>
  <si>
    <t>2. Nguồn kinh phí đã hình thành TSCĐ</t>
  </si>
  <si>
    <t>433</t>
  </si>
  <si>
    <t>C. LỢI ÍCH CỔ ĐÔNG THIỂU SỐ</t>
  </si>
  <si>
    <t>439</t>
  </si>
  <si>
    <t>TỔNG CỘNG NGUỒN VỐN</t>
  </si>
  <si>
    <t>440</t>
  </si>
  <si>
    <t>CÁC CHỈ TIÊU NGOÀI BẢNG</t>
  </si>
  <si>
    <t>1. Tài sản thuê ngoài</t>
  </si>
  <si>
    <t>01</t>
  </si>
  <si>
    <t>2. Vật tư, hàng hóa nhận giữ hộ, nhận gia công</t>
  </si>
  <si>
    <t>02</t>
  </si>
  <si>
    <t>3. Hàng hóa nhận bán hộ, nhận ký gửi, ký cược</t>
  </si>
  <si>
    <t>03</t>
  </si>
  <si>
    <t>4. Nợ khó đòi đã xử lý</t>
  </si>
  <si>
    <t>04</t>
  </si>
  <si>
    <t>5. Ngoại tệ các loại</t>
  </si>
  <si>
    <t>05</t>
  </si>
  <si>
    <t>6. Dự toán chi sự nghiệp, dự án</t>
  </si>
  <si>
    <t>06</t>
  </si>
  <si>
    <t>Như đã trình bày ở thuyết minh số 16, trong năm tài chính kết thúc ngày 31 tháng 12 năm 2010, Công ty áp dụng hướng dẫn về các nghiệp vụ bằng ngoại tệ theo Thông tư 201, hướng dẫn này khác biệt so với các quy định trong VAS 10. Ảnh hưởng như sau:</t>
  </si>
  <si>
    <t>Nếu Công ty áp dụng TT 201 thì ghi câu này, hide câu sau đi</t>
  </si>
  <si>
    <t>Như đã trình bày ở thuyết minh số 16, trong năm tài chính kết thúc ngày 31 tháng 12 năm 2010, Công ty tiếp tục áp dụng hướng dẫn về các nghiệp vụ bằng ngoại tệ theo VAS 10, hướng dẫn này khác biệt so với các quy định trong Thông tư 201. Ảnh hưởng như sau:</t>
  </si>
  <si>
    <t>Nếu Công ty áp dụng VAS 10 thì ghi câu này, hide câu trước đi</t>
  </si>
  <si>
    <t>Thông tư 201</t>
  </si>
  <si>
    <t>VAS 10</t>
  </si>
  <si>
    <t>Chênh lệch</t>
  </si>
  <si>
    <t>Bảng cân đối kế toán</t>
  </si>
  <si>
    <t>Chênh lệch tỷ giá hối đoái</t>
  </si>
  <si>
    <t>Báo cáo kết quả kinh doanh</t>
  </si>
  <si>
    <t>Lãi chênh lệch tỷ giá</t>
  </si>
  <si>
    <t>Lỗ chênh lệch tỷ giá</t>
  </si>
  <si>
    <t>Quý 1
 năm nay</t>
  </si>
  <si>
    <t>V6</t>
  </si>
  <si>
    <t>V7</t>
  </si>
  <si>
    <t>V8</t>
  </si>
  <si>
    <r>
      <t xml:space="preserve">Nguyên tắc ghi nhận các khoản đầu tư chứng khoán ngắn và dài hạn, đầu tư ngắn hạn và dài hạn khác: </t>
    </r>
    <r>
      <rPr>
        <sz val="11"/>
        <rFont val="Times New Roman"/>
        <family val="1"/>
      </rPr>
      <t>Là các khoản đầu tư như: trái phiếu, cổ phiếu, cho vay... hoặc các khoản vốn công ty đang đầu tư vào các tổ chức kinh tế khác được thành lập theo quy định của pháp luật mà chỉ nắm giữ dưới 20% quyền biểu quyết và thời hạn thu hồi dưới 1 năm (đầu tư ngắn hạn) hoặc trên 1 năm (đầu tư dài hạn). Các khoản đầu tư này được phản ánh trên báo cáo tài chính theo phương pháp giá gốc.</t>
    </r>
  </si>
  <si>
    <t>---&gt; QD15</t>
  </si>
  <si>
    <t>Phương pháp lập dự phòng giảm giá các khoản đầu tư tài chính:</t>
  </si>
  <si>
    <t>Dự phòng giảm giá chứng khoán đầu tư ngắn hạn và dài hạn được lập khi giá trị thuần có thể thực hiện được (giá thị trường) của chứng khoán đầu tư giảm xuống thấp hơn giá gốc.</t>
  </si>
  <si>
    <t>QD15</t>
  </si>
  <si>
    <t>Thay đổi chính sách kế toán, ước tính kế toán và các sai sót</t>
  </si>
  <si>
    <t>Áp dụng hồi tố thay đổi chính sách kế toán</t>
  </si>
  <si>
    <t>a</t>
  </si>
  <si>
    <t>Tên chính sách kế toán</t>
  </si>
  <si>
    <t>b</t>
  </si>
  <si>
    <t>Hướng đẫn chuyển đổi chính sách kế toán</t>
  </si>
  <si>
    <t>c</t>
  </si>
  <si>
    <t>Bản chất của sự thay đổi chính sách kế toán</t>
  </si>
  <si>
    <t>d</t>
  </si>
  <si>
    <t>Ảnh hưởng của việc thay đổi chính sách kế toán đến các năm trong tương lai (nếu có)</t>
  </si>
  <si>
    <t>e</t>
  </si>
  <si>
    <t xml:space="preserve">Trình bày lý do và mô tả chính sách kế toán đó được áp dụng như thế nào và bắt đầu từ khi nào nếu không </t>
  </si>
  <si>
    <t xml:space="preserve"> thể áp dụng hồi tố đối với một năm nào đó trong quá khứ, hoặc đối với năm sớm nhất.</t>
  </si>
  <si>
    <t>f</t>
  </si>
  <si>
    <t>Biến động vốn chủ sở hữu</t>
  </si>
  <si>
    <t>Trình bày theo "bảng số 03" ở mục 1.3, phần V thông tư 20/2006/TT-BTC ngày 20/3/2006 hướng dẫn 06 chuẩn mực kế toán đợt 4</t>
  </si>
  <si>
    <t>g</t>
  </si>
  <si>
    <t>Số liệu báo cáo trước điều chỉnh và số liệu báo cáo sau điều chỉnh</t>
  </si>
  <si>
    <t>Trình bày theo "bảng số 01 và bảng số 02" ở mục 1.3, phần V thông tư 20/2006/TT-BTC ngày 20/3/2006 hướng dẫn 06 chuẩn mực kế toán đợt 4</t>
  </si>
  <si>
    <t>h</t>
  </si>
  <si>
    <t>Thuyết minh kèm theo</t>
  </si>
  <si>
    <t>Trình bày theo "bảng số 04" ở mục 1.3, phần V thông tư 20/2006/TT-BTC ngày 20/3/2006 hướng dẫn 06 chuẩn mực kế toán đợt 4</t>
  </si>
  <si>
    <t>Thay đổi ước tính kế toán</t>
  </si>
  <si>
    <t>Trình bày tính chất và giá trị của các thay đổi ước tính kế toán có ảnh hưởng đến năm hiện tại, dự kiến ảnh hưởng đến các năm trong tương lai. Khi không thể xác định được các ảnh hưởng này thì phải trình bày lý do.</t>
  </si>
  <si>
    <t>Điều chỉnh hồi tố các sai sót trọng yếu</t>
  </si>
  <si>
    <t>Bản chất của sai sót thuộc các năm trước</t>
  </si>
  <si>
    <t xml:space="preserve">Nếu không thực hiện được điều chỉnh hồi tố vào một năm cụ thể trong quá khứ, cần trình bày rõ lý do,  mô tả </t>
  </si>
  <si>
    <t>cách thức và thời gian điều chỉnh sai sót.</t>
  </si>
  <si>
    <t>Trình bày theo "bảng số 07" ở mục 3.4, phần V thông tư 20/2006/TT-BTC ngày 20/3/2006 hướng dẫn 06 chuẩn mực kế toán đợt 4</t>
  </si>
  <si>
    <t>Trình bày theo "bảng số 05 và bảng số 06" ở mục 3.4, phần V thông tư 20/2006/TT-BTC ngày 20/3/2006 hướng dẫn 06 chuẩn mực kế toán đợt 4</t>
  </si>
  <si>
    <t>Trình bày theo "bảng số 08" ở mục 3.4, phần V thông tư 20/2006/TT-BTC ngày 20/3/2006 hướng dẫn 06 chuẩn mực kế toán đợt 4</t>
  </si>
  <si>
    <t>Những thông tin khác.</t>
  </si>
  <si>
    <t>Một số chỉ tiêu đầu kỳ trên báo cáo tài chính cho năm tài chính kết thúc ngày 31 tháng 12 năm 2010 được trình bày lại cho phù hợp với cách trình bày của kỳ kế toán hiện hành theo Thông tư 244/2009/TT-BTC ngày 31 tháng 12 năm 2009 của Bộ Tài chính.</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</si>
</sst>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_(* #,##0_);_(* \(#,##0\);_(* \-??_);_(@_)"/>
    <numFmt numFmtId="175" formatCode="_(* #,##0.0_);_(* \(#,##0.0\);_(* &quot;-&quot;?_);_(@_)"/>
    <numFmt numFmtId="176" formatCode="_(* #,##0_);_(* \(#,##0\);_(* \-_);_(@_)"/>
    <numFmt numFmtId="177" formatCode="#,##0;\(#,##0\)"/>
    <numFmt numFmtId="178" formatCode="_(* #,##0.00_);_(* \(#,##0.00\);_(* \-??_);_(@_)"/>
    <numFmt numFmtId="179" formatCode="_(* #.##0._);_(* \(#.##0.\);_(* \-??_);_(@_)"/>
    <numFmt numFmtId="180" formatCode="_(* #,##0.0_);_(* \(#,##0.0\);_(* \-??_);_(@_)"/>
    <numFmt numFmtId="181" formatCode="0.0%"/>
    <numFmt numFmtId="182" formatCode="[$-409]dddd\,\ mmmm\ dd\,\ yyyy"/>
  </numFmts>
  <fonts count="76">
    <font>
      <sz val="10"/>
      <name val="Arial"/>
      <family val="0"/>
    </font>
    <font>
      <b/>
      <sz val="9"/>
      <name val="Arial"/>
      <family val="2"/>
    </font>
    <font>
      <sz val="9"/>
      <name val="Arial"/>
      <family val="2"/>
    </font>
    <font>
      <sz val="8"/>
      <name val="Arial"/>
      <family val="0"/>
    </font>
    <font>
      <sz val="24"/>
      <name val="VNI-Times"/>
      <family val="0"/>
    </font>
    <font>
      <b/>
      <sz val="14"/>
      <name val="Times New Roman"/>
      <family val="1"/>
    </font>
    <font>
      <b/>
      <sz val="17"/>
      <name val="VNI-Times"/>
      <family val="0"/>
    </font>
    <font>
      <b/>
      <i/>
      <sz val="12"/>
      <name val="Times New Roman"/>
      <family val="1"/>
    </font>
    <font>
      <b/>
      <sz val="24"/>
      <name val="VNI-Times"/>
      <family val="0"/>
    </font>
    <font>
      <b/>
      <sz val="22"/>
      <name val="VNI-Times"/>
      <family val="0"/>
    </font>
    <font>
      <b/>
      <sz val="17"/>
      <name val="Arial"/>
      <family val="2"/>
    </font>
    <font>
      <b/>
      <sz val="14"/>
      <name val="Arial"/>
      <family val="2"/>
    </font>
    <font>
      <b/>
      <sz val="11"/>
      <name val="Times New Roman"/>
      <family val="1"/>
    </font>
    <font>
      <sz val="10"/>
      <name val="MS Sans Serif"/>
      <family val="2"/>
    </font>
    <font>
      <sz val="11"/>
      <name val="Times New Roman"/>
      <family val="1"/>
    </font>
    <font>
      <i/>
      <sz val="9"/>
      <name val="Arial"/>
      <family val="2"/>
    </font>
    <font>
      <b/>
      <sz val="11"/>
      <color indexed="18"/>
      <name val="Times New Roman"/>
      <family val="1"/>
    </font>
    <font>
      <sz val="10"/>
      <name val="Times New Roman"/>
      <family val="1"/>
    </font>
    <font>
      <b/>
      <sz val="10"/>
      <name val="Times New Roman"/>
      <family val="1"/>
    </font>
    <font>
      <sz val="11"/>
      <name val="VNI-Times"/>
      <family val="0"/>
    </font>
    <font>
      <sz val="9"/>
      <name val="Times New Roman"/>
      <family val="1"/>
    </font>
    <font>
      <sz val="12"/>
      <name val="VNI-Times"/>
      <family val="0"/>
    </font>
    <font>
      <i/>
      <sz val="10"/>
      <color indexed="8"/>
      <name val="Times New Roman"/>
      <family val="1"/>
    </font>
    <font>
      <b/>
      <sz val="11"/>
      <color indexed="8"/>
      <name val="Times New Roman"/>
      <family val="1"/>
    </font>
    <font>
      <b/>
      <sz val="10"/>
      <color indexed="8"/>
      <name val="Times New Roman"/>
      <family val="1"/>
    </font>
    <font>
      <sz val="10"/>
      <name val="vni-times"/>
      <family val="0"/>
    </font>
    <font>
      <sz val="11"/>
      <color indexed="8"/>
      <name val="Times New Roman"/>
      <family val="1"/>
    </font>
    <font>
      <i/>
      <sz val="11"/>
      <color indexed="8"/>
      <name val="Times New Roman"/>
      <family val="1"/>
    </font>
    <font>
      <sz val="10"/>
      <color indexed="8"/>
      <name val="Times New Roman"/>
      <family val="1"/>
    </font>
    <font>
      <sz val="10"/>
      <color indexed="12"/>
      <name val="VNI-Times"/>
      <family val="0"/>
    </font>
    <font>
      <b/>
      <sz val="11"/>
      <color indexed="9"/>
      <name val="Times New Roman"/>
      <family val="1"/>
    </font>
    <font>
      <sz val="11"/>
      <color indexed="9"/>
      <name val="Times New Roman"/>
      <family val="1"/>
    </font>
    <font>
      <b/>
      <u val="single"/>
      <sz val="11"/>
      <name val="Times New Roman"/>
      <family val="1"/>
    </font>
    <font>
      <sz val="11"/>
      <color indexed="10"/>
      <name val="Times New Roman"/>
      <family val="1"/>
    </font>
    <font>
      <i/>
      <sz val="11"/>
      <name val="Times New Roman"/>
      <family val="1"/>
    </font>
    <font>
      <b/>
      <sz val="9"/>
      <name val="Tahoma"/>
      <family val="2"/>
    </font>
    <font>
      <sz val="9"/>
      <name val="Tahoma"/>
      <family val="2"/>
    </font>
    <font>
      <b/>
      <sz val="11"/>
      <name val="Arial"/>
      <family val="2"/>
    </font>
    <font>
      <u val="single"/>
      <sz val="10"/>
      <color indexed="12"/>
      <name val="Arial"/>
      <family val="0"/>
    </font>
    <font>
      <u val="single"/>
      <sz val="10"/>
      <color indexed="36"/>
      <name val="Arial"/>
      <family val="0"/>
    </font>
    <font>
      <sz val="10"/>
      <color indexed="8"/>
      <name val="VNI-Times"/>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indexed="9"/>
        <bgColor indexed="64"/>
      </patternFill>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5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color indexed="63"/>
      </right>
      <top>
        <color indexed="63"/>
      </top>
      <bottom style="double"/>
    </border>
    <border>
      <left style="thin">
        <color indexed="8"/>
      </left>
      <right style="thin">
        <color indexed="8"/>
      </right>
      <top>
        <color indexed="63"/>
      </top>
      <bottom style="thin">
        <color indexed="8"/>
      </bottom>
    </border>
    <border>
      <left>
        <color indexed="63"/>
      </left>
      <right>
        <color indexed="63"/>
      </right>
      <top>
        <color indexed="63"/>
      </top>
      <bottom style="thin"/>
    </border>
    <border>
      <left>
        <color indexed="63"/>
      </left>
      <right>
        <color indexed="63"/>
      </right>
      <top>
        <color indexed="63"/>
      </top>
      <bottom style="double">
        <color indexed="8"/>
      </bottom>
    </border>
    <border>
      <left>
        <color indexed="63"/>
      </left>
      <right>
        <color indexed="63"/>
      </right>
      <top style="thin"/>
      <bottom style="double"/>
    </border>
    <border>
      <left>
        <color indexed="63"/>
      </left>
      <right>
        <color indexed="63"/>
      </right>
      <top style="hair">
        <color indexed="8"/>
      </top>
      <bottom style="thin"/>
    </border>
    <border>
      <left>
        <color indexed="63"/>
      </left>
      <right>
        <color indexed="63"/>
      </right>
      <top>
        <color indexed="63"/>
      </top>
      <bottom style="thin">
        <color indexed="8"/>
      </bottom>
    </border>
    <border>
      <left>
        <color indexed="63"/>
      </left>
      <right>
        <color indexed="63"/>
      </right>
      <top style="thin"/>
      <bottom style="thin"/>
    </border>
    <border>
      <left>
        <color indexed="63"/>
      </left>
      <right>
        <color indexed="63"/>
      </right>
      <top style="thin">
        <color indexed="8"/>
      </top>
      <bottom style="double">
        <color indexed="8"/>
      </bottom>
    </border>
    <border>
      <left style="thin">
        <color indexed="8"/>
      </left>
      <right style="thin">
        <color indexed="8"/>
      </right>
      <top style="thin">
        <color indexed="8"/>
      </top>
      <bottom>
        <color indexed="63"/>
      </bottom>
    </border>
    <border>
      <left>
        <color indexed="63"/>
      </left>
      <right style="thin"/>
      <top style="thin"/>
      <bottom style="thin"/>
    </border>
    <border>
      <left style="thin">
        <color indexed="8"/>
      </left>
      <right>
        <color indexed="63"/>
      </right>
      <top>
        <color indexed="63"/>
      </top>
      <bottom style="thin">
        <color indexed="8"/>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39"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38"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25" fillId="0" borderId="0">
      <alignment/>
      <protection/>
    </xf>
    <xf numFmtId="0" fontId="0" fillId="0" borderId="0">
      <alignment/>
      <protection/>
    </xf>
    <xf numFmtId="0" fontId="19" fillId="0" borderId="0">
      <alignment/>
      <protection/>
    </xf>
    <xf numFmtId="0" fontId="0" fillId="0" borderId="0">
      <alignment/>
      <protection/>
    </xf>
    <xf numFmtId="0" fontId="21"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578">
    <xf numFmtId="0" fontId="1" fillId="0" borderId="0" xfId="0" applyFont="1" applyAlignment="1">
      <alignment/>
    </xf>
    <xf numFmtId="0" fontId="1" fillId="0" borderId="0" xfId="0" applyFont="1" applyAlignment="1">
      <alignment horizontal="center" vertical="center"/>
    </xf>
    <xf numFmtId="0" fontId="1" fillId="0" borderId="10" xfId="0" applyFont="1" applyBorder="1" applyAlignment="1">
      <alignment/>
    </xf>
    <xf numFmtId="0" fontId="2" fillId="0" borderId="10" xfId="0" applyFont="1" applyBorder="1" applyAlignment="1">
      <alignment/>
    </xf>
    <xf numFmtId="0" fontId="4" fillId="0" borderId="0" xfId="59" applyFont="1">
      <alignment/>
      <protection/>
    </xf>
    <xf numFmtId="0" fontId="6" fillId="0" borderId="0" xfId="59" applyFont="1" applyBorder="1" applyAlignment="1">
      <alignment horizontal="center"/>
      <protection/>
    </xf>
    <xf numFmtId="0" fontId="4" fillId="0" borderId="0" xfId="59" applyFont="1" applyAlignment="1">
      <alignment vertical="center"/>
      <protection/>
    </xf>
    <xf numFmtId="0" fontId="8" fillId="0" borderId="0" xfId="59" applyFont="1" applyBorder="1" applyAlignment="1">
      <alignment horizontal="center" vertical="center"/>
      <protection/>
    </xf>
    <xf numFmtId="0" fontId="9" fillId="0" borderId="0" xfId="59" applyFont="1" applyBorder="1" applyAlignment="1">
      <alignment horizontal="center"/>
      <protection/>
    </xf>
    <xf numFmtId="173" fontId="1" fillId="0" borderId="0" xfId="43" applyNumberFormat="1" applyFont="1" applyAlignment="1">
      <alignment/>
    </xf>
    <xf numFmtId="173" fontId="1" fillId="0" borderId="10" xfId="43" applyNumberFormat="1" applyFont="1" applyBorder="1" applyAlignment="1">
      <alignment/>
    </xf>
    <xf numFmtId="173" fontId="2" fillId="0" borderId="10" xfId="43" applyNumberFormat="1" applyFont="1" applyBorder="1" applyAlignment="1">
      <alignment/>
    </xf>
    <xf numFmtId="0" fontId="1" fillId="0" borderId="0" xfId="0" applyFont="1" applyBorder="1" applyAlignment="1">
      <alignment/>
    </xf>
    <xf numFmtId="0" fontId="1" fillId="0" borderId="0" xfId="0" applyFont="1" applyAlignment="1">
      <alignment wrapText="1"/>
    </xf>
    <xf numFmtId="0" fontId="1" fillId="0" borderId="10" xfId="0" applyFont="1" applyBorder="1" applyAlignment="1">
      <alignment horizontal="center"/>
    </xf>
    <xf numFmtId="0" fontId="1" fillId="0" borderId="0" xfId="0" applyFont="1" applyAlignment="1">
      <alignment horizontal="center"/>
    </xf>
    <xf numFmtId="0" fontId="2" fillId="0" borderId="10" xfId="0" applyFont="1" applyBorder="1" applyAlignment="1">
      <alignment horizontal="center"/>
    </xf>
    <xf numFmtId="0" fontId="1" fillId="0" borderId="11" xfId="0" applyFont="1" applyBorder="1" applyAlignment="1">
      <alignment horizontal="center" vertical="center"/>
    </xf>
    <xf numFmtId="0" fontId="1" fillId="0" borderId="11" xfId="0" applyFont="1" applyBorder="1" applyAlignment="1">
      <alignment horizontal="center" vertical="center" wrapText="1"/>
    </xf>
    <xf numFmtId="0" fontId="1" fillId="0" borderId="11" xfId="0" applyFont="1" applyBorder="1" applyAlignment="1">
      <alignment/>
    </xf>
    <xf numFmtId="0" fontId="1" fillId="0" borderId="11" xfId="0" applyFont="1" applyBorder="1" applyAlignment="1">
      <alignment horizontal="center"/>
    </xf>
    <xf numFmtId="173" fontId="1" fillId="0" borderId="11" xfId="43" applyNumberFormat="1" applyFont="1" applyBorder="1" applyAlignment="1">
      <alignment/>
    </xf>
    <xf numFmtId="0" fontId="2" fillId="0" borderId="11" xfId="0" applyFont="1" applyBorder="1" applyAlignment="1">
      <alignment/>
    </xf>
    <xf numFmtId="0" fontId="2" fillId="0" borderId="11" xfId="0" applyFont="1" applyBorder="1" applyAlignment="1">
      <alignment horizontal="center"/>
    </xf>
    <xf numFmtId="173" fontId="2" fillId="0" borderId="11" xfId="43" applyNumberFormat="1" applyFont="1" applyBorder="1" applyAlignment="1">
      <alignment/>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173" fontId="1" fillId="0" borderId="0" xfId="43" applyNumberFormat="1" applyFont="1" applyBorder="1" applyAlignment="1">
      <alignment horizontal="center" vertical="center"/>
    </xf>
    <xf numFmtId="0" fontId="1" fillId="0" borderId="0" xfId="0" applyFont="1" applyBorder="1" applyAlignment="1">
      <alignment horizontal="center"/>
    </xf>
    <xf numFmtId="173" fontId="1" fillId="0" borderId="0" xfId="43" applyNumberFormat="1" applyFont="1" applyBorder="1" applyAlignment="1">
      <alignment/>
    </xf>
    <xf numFmtId="0" fontId="2" fillId="0" borderId="0" xfId="0" applyFont="1" applyBorder="1" applyAlignment="1">
      <alignment/>
    </xf>
    <xf numFmtId="0" fontId="2" fillId="0" borderId="0" xfId="0" applyFont="1" applyBorder="1" applyAlignment="1">
      <alignment horizontal="center"/>
    </xf>
    <xf numFmtId="0" fontId="2" fillId="0" borderId="0" xfId="0" applyFont="1" applyBorder="1" applyAlignment="1">
      <alignment horizontal="center" vertical="center"/>
    </xf>
    <xf numFmtId="173" fontId="2" fillId="0" borderId="0" xfId="43" applyNumberFormat="1" applyFont="1" applyBorder="1" applyAlignment="1">
      <alignment/>
    </xf>
    <xf numFmtId="0" fontId="1" fillId="0" borderId="12" xfId="0" applyFont="1" applyBorder="1" applyAlignment="1">
      <alignment horizontal="center" vertical="center"/>
    </xf>
    <xf numFmtId="0" fontId="1" fillId="0" borderId="12" xfId="0" applyFont="1" applyBorder="1" applyAlignment="1">
      <alignment/>
    </xf>
    <xf numFmtId="0" fontId="1" fillId="0" borderId="12" xfId="0" applyFont="1" applyBorder="1" applyAlignment="1">
      <alignment horizontal="center"/>
    </xf>
    <xf numFmtId="173" fontId="1" fillId="0" borderId="12" xfId="43" applyNumberFormat="1" applyFont="1" applyBorder="1" applyAlignment="1">
      <alignment/>
    </xf>
    <xf numFmtId="0" fontId="12" fillId="0" borderId="0" xfId="15" applyFont="1">
      <alignment/>
      <protection/>
    </xf>
    <xf numFmtId="0" fontId="14" fillId="0" borderId="0" xfId="15" applyFont="1">
      <alignment/>
      <protection/>
    </xf>
    <xf numFmtId="0" fontId="14" fillId="0" borderId="0" xfId="15" applyFont="1" applyAlignment="1">
      <alignment horizontal="left" wrapText="1"/>
      <protection/>
    </xf>
    <xf numFmtId="0" fontId="2" fillId="0" borderId="13" xfId="0" applyFont="1" applyBorder="1" applyAlignment="1">
      <alignment/>
    </xf>
    <xf numFmtId="0" fontId="2" fillId="0" borderId="13" xfId="0" applyFont="1" applyBorder="1" applyAlignment="1">
      <alignment horizontal="center"/>
    </xf>
    <xf numFmtId="173" fontId="2" fillId="0" borderId="13" xfId="43" applyNumberFormat="1" applyFont="1" applyBorder="1" applyAlignment="1">
      <alignment/>
    </xf>
    <xf numFmtId="0" fontId="16" fillId="0" borderId="0" xfId="15" applyNumberFormat="1" applyFont="1" applyAlignment="1">
      <alignment horizontal="left"/>
      <protection/>
    </xf>
    <xf numFmtId="0" fontId="14" fillId="0" borderId="0" xfId="15" applyNumberFormat="1" applyFont="1" applyAlignment="1">
      <alignment horizontal="center"/>
      <protection/>
    </xf>
    <xf numFmtId="176" fontId="17" fillId="0" borderId="0" xfId="15" applyNumberFormat="1" applyFont="1">
      <alignment/>
      <protection/>
    </xf>
    <xf numFmtId="0" fontId="17" fillId="0" borderId="0" xfId="15" applyNumberFormat="1" applyFont="1" applyAlignment="1">
      <alignment horizontal="center"/>
      <protection/>
    </xf>
    <xf numFmtId="0" fontId="17" fillId="0" borderId="0" xfId="15" applyNumberFormat="1" applyFont="1">
      <alignment/>
      <protection/>
    </xf>
    <xf numFmtId="174" fontId="17" fillId="0" borderId="0" xfId="43" applyNumberFormat="1" applyFont="1" applyFill="1" applyBorder="1" applyAlignment="1" applyProtection="1">
      <alignment/>
      <protection/>
    </xf>
    <xf numFmtId="176" fontId="17" fillId="0" borderId="0" xfId="43" applyNumberFormat="1" applyFont="1" applyFill="1" applyBorder="1" applyAlignment="1" applyProtection="1">
      <alignment/>
      <protection/>
    </xf>
    <xf numFmtId="174" fontId="18" fillId="0" borderId="0" xfId="43" applyNumberFormat="1" applyFont="1" applyFill="1" applyBorder="1" applyAlignment="1" applyProtection="1">
      <alignment horizontal="right"/>
      <protection/>
    </xf>
    <xf numFmtId="0" fontId="17" fillId="0" borderId="0" xfId="0" applyFont="1" applyFill="1" applyAlignment="1">
      <alignment/>
    </xf>
    <xf numFmtId="176" fontId="18" fillId="0" borderId="0" xfId="43" applyNumberFormat="1" applyFont="1" applyFill="1" applyBorder="1" applyAlignment="1" applyProtection="1">
      <alignment horizontal="right"/>
      <protection/>
    </xf>
    <xf numFmtId="0" fontId="17" fillId="0" borderId="0" xfId="0" applyFont="1" applyAlignment="1">
      <alignment/>
    </xf>
    <xf numFmtId="0" fontId="5" fillId="33" borderId="0" xfId="60" applyFont="1" applyFill="1" applyAlignment="1">
      <alignment vertical="center"/>
      <protection/>
    </xf>
    <xf numFmtId="0" fontId="17" fillId="33" borderId="0" xfId="60" applyFont="1" applyFill="1" applyAlignment="1">
      <alignment vertical="center"/>
      <protection/>
    </xf>
    <xf numFmtId="174" fontId="20" fillId="0" borderId="0" xfId="43" applyNumberFormat="1" applyFont="1" applyFill="1" applyBorder="1" applyAlignment="1" applyProtection="1">
      <alignment wrapText="1"/>
      <protection/>
    </xf>
    <xf numFmtId="0" fontId="17" fillId="33" borderId="0" xfId="60" applyFont="1" applyFill="1">
      <alignment/>
      <protection/>
    </xf>
    <xf numFmtId="0" fontId="14" fillId="33" borderId="0" xfId="60" applyFont="1" applyFill="1" applyAlignment="1">
      <alignment vertical="center"/>
      <protection/>
    </xf>
    <xf numFmtId="174" fontId="20" fillId="0" borderId="0" xfId="43" applyNumberFormat="1" applyFont="1" applyFill="1" applyBorder="1" applyAlignment="1" applyProtection="1">
      <alignment horizontal="right" wrapText="1"/>
      <protection/>
    </xf>
    <xf numFmtId="0" fontId="22" fillId="0" borderId="14" xfId="15" applyNumberFormat="1" applyFont="1" applyBorder="1" applyAlignment="1">
      <alignment horizontal="right"/>
      <protection/>
    </xf>
    <xf numFmtId="0" fontId="18" fillId="0" borderId="0" xfId="60" applyFont="1" applyFill="1" applyBorder="1" applyAlignment="1">
      <alignment vertical="center"/>
      <protection/>
    </xf>
    <xf numFmtId="0" fontId="17" fillId="0" borderId="0" xfId="60" applyFont="1" applyFill="1" applyBorder="1" applyAlignment="1">
      <alignment vertical="center"/>
      <protection/>
    </xf>
    <xf numFmtId="0" fontId="17" fillId="33" borderId="0" xfId="60" applyFont="1" applyFill="1" applyBorder="1" applyAlignment="1">
      <alignment vertical="center"/>
      <protection/>
    </xf>
    <xf numFmtId="176" fontId="17" fillId="0" borderId="0" xfId="60" applyNumberFormat="1" applyFont="1" applyFill="1" applyBorder="1" applyAlignment="1">
      <alignment horizontal="right" vertical="center"/>
      <protection/>
    </xf>
    <xf numFmtId="176" fontId="17" fillId="0" borderId="0" xfId="43" applyNumberFormat="1" applyFont="1" applyFill="1" applyBorder="1" applyAlignment="1" applyProtection="1">
      <alignment horizontal="right" vertical="center"/>
      <protection/>
    </xf>
    <xf numFmtId="0" fontId="23" fillId="0" borderId="0" xfId="15" applyFont="1" applyFill="1" applyBorder="1" applyAlignment="1">
      <alignment horizontal="center" vertical="center"/>
      <protection/>
    </xf>
    <xf numFmtId="0" fontId="12" fillId="0" borderId="0" xfId="61" applyFont="1" applyFill="1" applyBorder="1" applyAlignment="1">
      <alignment horizontal="center" vertical="center"/>
      <protection/>
    </xf>
    <xf numFmtId="0" fontId="12" fillId="0" borderId="0" xfId="61" applyFont="1" applyFill="1" applyBorder="1" applyAlignment="1">
      <alignment horizontal="center" vertical="center" wrapText="1"/>
      <protection/>
    </xf>
    <xf numFmtId="0" fontId="24" fillId="0" borderId="0" xfId="15" applyFont="1" applyFill="1" applyBorder="1" applyAlignment="1">
      <alignment horizontal="center" vertical="center" wrapText="1"/>
      <protection/>
    </xf>
    <xf numFmtId="0" fontId="14" fillId="0" borderId="0" xfId="60" applyFont="1" applyFill="1" applyBorder="1">
      <alignment/>
      <protection/>
    </xf>
    <xf numFmtId="0" fontId="12" fillId="0" borderId="0" xfId="60" applyFont="1" applyFill="1" applyBorder="1">
      <alignment/>
      <protection/>
    </xf>
    <xf numFmtId="0" fontId="12" fillId="0" borderId="0" xfId="60" applyFont="1" applyFill="1" applyBorder="1" applyAlignment="1">
      <alignment horizontal="center"/>
      <protection/>
    </xf>
    <xf numFmtId="0" fontId="12" fillId="33" borderId="0" xfId="60" applyFont="1" applyFill="1" applyBorder="1" applyAlignment="1">
      <alignment horizontal="center"/>
      <protection/>
    </xf>
    <xf numFmtId="176" fontId="12" fillId="0" borderId="0" xfId="60" applyNumberFormat="1" applyFont="1" applyFill="1" applyBorder="1" applyAlignment="1">
      <alignment horizontal="right"/>
      <protection/>
    </xf>
    <xf numFmtId="176" fontId="14" fillId="0" borderId="0" xfId="43" applyNumberFormat="1" applyFont="1" applyFill="1" applyBorder="1" applyAlignment="1" applyProtection="1">
      <alignment horizontal="right"/>
      <protection/>
    </xf>
    <xf numFmtId="0" fontId="12" fillId="33" borderId="0" xfId="60" applyFont="1" applyFill="1" applyAlignment="1" quotePrefix="1">
      <alignment horizontal="center"/>
      <protection/>
    </xf>
    <xf numFmtId="0" fontId="14" fillId="33" borderId="0" xfId="60" applyFont="1" applyFill="1">
      <alignment/>
      <protection/>
    </xf>
    <xf numFmtId="0" fontId="14" fillId="0" borderId="0" xfId="60" applyFont="1" applyFill="1" applyBorder="1" applyAlignment="1">
      <alignment/>
      <protection/>
    </xf>
    <xf numFmtId="0" fontId="14" fillId="0" borderId="0" xfId="15" applyFont="1" applyFill="1" applyBorder="1" applyAlignment="1">
      <alignment/>
      <protection/>
    </xf>
    <xf numFmtId="0" fontId="14" fillId="0" borderId="0" xfId="60" applyFont="1" applyFill="1" applyBorder="1" applyAlignment="1">
      <alignment horizontal="center"/>
      <protection/>
    </xf>
    <xf numFmtId="0" fontId="14" fillId="33" borderId="0" xfId="60" applyFont="1" applyFill="1" applyBorder="1" applyAlignment="1">
      <alignment horizontal="center"/>
      <protection/>
    </xf>
    <xf numFmtId="176" fontId="14" fillId="0" borderId="0" xfId="60" applyNumberFormat="1" applyFont="1" applyFill="1" applyBorder="1" applyAlignment="1">
      <alignment horizontal="right"/>
      <protection/>
    </xf>
    <xf numFmtId="173" fontId="25" fillId="0" borderId="0" xfId="43" applyNumberFormat="1" applyFont="1" applyAlignment="1">
      <alignment/>
    </xf>
    <xf numFmtId="3" fontId="14" fillId="33" borderId="0" xfId="60" applyNumberFormat="1" applyFont="1" applyFill="1" applyAlignment="1">
      <alignment/>
      <protection/>
    </xf>
    <xf numFmtId="0" fontId="14" fillId="33" borderId="0" xfId="60" applyFont="1" applyFill="1" applyAlignment="1">
      <alignment/>
      <protection/>
    </xf>
    <xf numFmtId="0" fontId="14" fillId="0" borderId="0" xfId="60" applyFont="1" applyFill="1" applyBorder="1" applyAlignment="1" quotePrefix="1">
      <alignment horizontal="center"/>
      <protection/>
    </xf>
    <xf numFmtId="176" fontId="12" fillId="0" borderId="0" xfId="43" applyNumberFormat="1" applyFont="1" applyFill="1" applyBorder="1" applyAlignment="1" applyProtection="1">
      <alignment horizontal="right"/>
      <protection/>
    </xf>
    <xf numFmtId="3" fontId="12" fillId="34" borderId="0" xfId="60" applyNumberFormat="1" applyFont="1" applyFill="1">
      <alignment/>
      <protection/>
    </xf>
    <xf numFmtId="3" fontId="14" fillId="33" borderId="0" xfId="60" applyNumberFormat="1" applyFont="1" applyFill="1">
      <alignment/>
      <protection/>
    </xf>
    <xf numFmtId="0" fontId="14" fillId="0" borderId="0" xfId="60" applyFont="1" applyFill="1" applyAlignment="1">
      <alignment/>
      <protection/>
    </xf>
    <xf numFmtId="43" fontId="13" fillId="0" borderId="0" xfId="43" applyFont="1" applyFill="1" applyBorder="1" applyAlignment="1" applyProtection="1">
      <alignment horizontal="right"/>
      <protection/>
    </xf>
    <xf numFmtId="43" fontId="13" fillId="0" borderId="0" xfId="43" applyFont="1" applyFill="1" applyBorder="1" applyAlignment="1">
      <alignment horizontal="right"/>
    </xf>
    <xf numFmtId="0" fontId="14" fillId="0" borderId="0" xfId="60" applyFont="1" applyFill="1" applyBorder="1" applyAlignment="1">
      <alignment vertical="top"/>
      <protection/>
    </xf>
    <xf numFmtId="0" fontId="14" fillId="0" borderId="0" xfId="60" applyFont="1" applyFill="1" applyBorder="1" applyAlignment="1">
      <alignment horizontal="center" vertical="top"/>
      <protection/>
    </xf>
    <xf numFmtId="173" fontId="14" fillId="33" borderId="0" xfId="60" applyNumberFormat="1" applyFont="1" applyFill="1" applyAlignment="1">
      <alignment/>
      <protection/>
    </xf>
    <xf numFmtId="3" fontId="12" fillId="0" borderId="0" xfId="60" applyNumberFormat="1" applyFont="1" applyFill="1">
      <alignment/>
      <protection/>
    </xf>
    <xf numFmtId="3" fontId="14" fillId="0" borderId="0" xfId="60" applyNumberFormat="1" applyFont="1" applyFill="1">
      <alignment/>
      <protection/>
    </xf>
    <xf numFmtId="0" fontId="14" fillId="0" borderId="0" xfId="60" applyFont="1" applyFill="1">
      <alignment/>
      <protection/>
    </xf>
    <xf numFmtId="0" fontId="14" fillId="0" borderId="0" xfId="60" applyFont="1" applyFill="1" applyBorder="1" applyAlignment="1">
      <alignment vertical="center"/>
      <protection/>
    </xf>
    <xf numFmtId="0" fontId="14" fillId="0" borderId="0" xfId="60" applyFont="1" applyFill="1" applyBorder="1" applyAlignment="1">
      <alignment wrapText="1"/>
      <protection/>
    </xf>
    <xf numFmtId="3" fontId="12" fillId="34" borderId="0" xfId="60" applyNumberFormat="1" applyFont="1" applyFill="1" applyAlignment="1">
      <alignment/>
      <protection/>
    </xf>
    <xf numFmtId="176" fontId="12" fillId="0" borderId="14" xfId="43" applyNumberFormat="1" applyFont="1" applyFill="1" applyBorder="1" applyAlignment="1" applyProtection="1">
      <alignment horizontal="right"/>
      <protection/>
    </xf>
    <xf numFmtId="0" fontId="12" fillId="33" borderId="0" xfId="60" applyFont="1" applyFill="1">
      <alignment/>
      <protection/>
    </xf>
    <xf numFmtId="176" fontId="12" fillId="0" borderId="15" xfId="60" applyNumberFormat="1" applyFont="1" applyFill="1" applyBorder="1" applyAlignment="1">
      <alignment horizontal="right"/>
      <protection/>
    </xf>
    <xf numFmtId="176" fontId="12" fillId="0" borderId="15" xfId="43" applyNumberFormat="1" applyFont="1" applyFill="1" applyBorder="1" applyAlignment="1" applyProtection="1">
      <alignment horizontal="right"/>
      <protection/>
    </xf>
    <xf numFmtId="176" fontId="14" fillId="33" borderId="0" xfId="60" applyNumberFormat="1" applyFont="1" applyFill="1">
      <alignment/>
      <protection/>
    </xf>
    <xf numFmtId="176" fontId="14" fillId="0" borderId="0" xfId="15" applyNumberFormat="1" applyFont="1" applyFill="1">
      <alignment/>
      <protection/>
    </xf>
    <xf numFmtId="176" fontId="23" fillId="0" borderId="0" xfId="15" applyNumberFormat="1" applyFont="1" applyFill="1" applyBorder="1" applyAlignment="1">
      <alignment horizontal="center"/>
      <protection/>
    </xf>
    <xf numFmtId="176" fontId="23" fillId="0" borderId="0" xfId="15" applyNumberFormat="1" applyFont="1" applyFill="1" applyBorder="1" applyAlignment="1">
      <alignment horizontal="left"/>
      <protection/>
    </xf>
    <xf numFmtId="176" fontId="23" fillId="0" borderId="0" xfId="15" applyNumberFormat="1" applyFont="1" applyFill="1" applyBorder="1" applyAlignment="1">
      <alignment/>
      <protection/>
    </xf>
    <xf numFmtId="176" fontId="14" fillId="0" borderId="0" xfId="15" applyNumberFormat="1" applyFont="1">
      <alignment/>
      <protection/>
    </xf>
    <xf numFmtId="176" fontId="26" fillId="0" borderId="0" xfId="15" applyNumberFormat="1" applyFont="1" applyFill="1" applyBorder="1" applyAlignment="1">
      <alignment horizontal="center"/>
      <protection/>
    </xf>
    <xf numFmtId="0" fontId="26" fillId="0" borderId="0" xfId="15" applyNumberFormat="1" applyFont="1" applyFill="1" applyBorder="1" applyAlignment="1">
      <alignment horizontal="left"/>
      <protection/>
    </xf>
    <xf numFmtId="176" fontId="26" fillId="0" borderId="0" xfId="15" applyNumberFormat="1" applyFont="1" applyFill="1" applyBorder="1">
      <alignment/>
      <protection/>
    </xf>
    <xf numFmtId="176" fontId="26" fillId="0" borderId="0" xfId="43" applyNumberFormat="1" applyFont="1" applyFill="1" applyBorder="1" applyAlignment="1" applyProtection="1">
      <alignment/>
      <protection/>
    </xf>
    <xf numFmtId="176" fontId="26" fillId="0" borderId="0" xfId="43" applyNumberFormat="1" applyFont="1" applyFill="1" applyBorder="1" applyAlignment="1" applyProtection="1">
      <alignment horizontal="right"/>
      <protection/>
    </xf>
    <xf numFmtId="176" fontId="14" fillId="0" borderId="0" xfId="15" applyNumberFormat="1" applyFont="1" applyFill="1" applyAlignment="1">
      <alignment horizontal="center"/>
      <protection/>
    </xf>
    <xf numFmtId="0" fontId="14" fillId="0" borderId="0" xfId="15" applyNumberFormat="1" applyFont="1" applyFill="1" applyAlignment="1">
      <alignment horizontal="left"/>
      <protection/>
    </xf>
    <xf numFmtId="176" fontId="14" fillId="0" borderId="0" xfId="43" applyNumberFormat="1" applyFont="1" applyFill="1" applyBorder="1" applyAlignment="1" applyProtection="1">
      <alignment/>
      <protection/>
    </xf>
    <xf numFmtId="176" fontId="17" fillId="0" borderId="0" xfId="43" applyNumberFormat="1" applyFont="1" applyFill="1" applyBorder="1" applyAlignment="1" applyProtection="1">
      <alignment horizontal="right"/>
      <protection/>
    </xf>
    <xf numFmtId="176" fontId="14" fillId="0" borderId="0" xfId="15" applyNumberFormat="1" applyFont="1" applyAlignment="1">
      <alignment horizontal="left"/>
      <protection/>
    </xf>
    <xf numFmtId="0" fontId="14" fillId="0" borderId="0" xfId="15" applyNumberFormat="1" applyFont="1" applyAlignment="1">
      <alignment horizontal="left"/>
      <protection/>
    </xf>
    <xf numFmtId="176" fontId="12" fillId="0" borderId="0" xfId="15" applyNumberFormat="1" applyFont="1" applyAlignment="1">
      <alignment horizontal="left"/>
      <protection/>
    </xf>
    <xf numFmtId="176" fontId="12" fillId="0" borderId="0" xfId="43" applyNumberFormat="1" applyFont="1" applyFill="1" applyBorder="1" applyAlignment="1" applyProtection="1">
      <alignment/>
      <protection/>
    </xf>
    <xf numFmtId="0" fontId="17" fillId="0" borderId="0" xfId="60" applyFont="1" applyFill="1">
      <alignment/>
      <protection/>
    </xf>
    <xf numFmtId="176" fontId="17" fillId="0" borderId="0" xfId="60" applyNumberFormat="1" applyFont="1" applyFill="1" applyAlignment="1">
      <alignment horizontal="right"/>
      <protection/>
    </xf>
    <xf numFmtId="14" fontId="1" fillId="0" borderId="0" xfId="0" applyNumberFormat="1" applyFont="1" applyAlignment="1">
      <alignment/>
    </xf>
    <xf numFmtId="0" fontId="26" fillId="0" borderId="0" xfId="60" applyFont="1" applyFill="1" applyBorder="1">
      <alignment/>
      <protection/>
    </xf>
    <xf numFmtId="0" fontId="23" fillId="0" borderId="0" xfId="60" applyFont="1" applyFill="1" applyBorder="1">
      <alignment/>
      <protection/>
    </xf>
    <xf numFmtId="0" fontId="26" fillId="0" borderId="0" xfId="60" applyFont="1" applyFill="1">
      <alignment/>
      <protection/>
    </xf>
    <xf numFmtId="176" fontId="26" fillId="0" borderId="0" xfId="15" applyNumberFormat="1" applyFont="1" applyFill="1">
      <alignment/>
      <protection/>
    </xf>
    <xf numFmtId="176" fontId="26" fillId="0" borderId="0" xfId="15" applyNumberFormat="1" applyFont="1" applyFill="1" applyAlignment="1">
      <alignment horizontal="center"/>
      <protection/>
    </xf>
    <xf numFmtId="0" fontId="26" fillId="0" borderId="0" xfId="15" applyNumberFormat="1" applyFont="1" applyFill="1" applyAlignment="1">
      <alignment horizontal="left"/>
      <protection/>
    </xf>
    <xf numFmtId="176" fontId="23" fillId="0" borderId="0" xfId="15" applyNumberFormat="1" applyFont="1" applyFill="1" applyAlignment="1">
      <alignment horizontal="center"/>
      <protection/>
    </xf>
    <xf numFmtId="176" fontId="23" fillId="0" borderId="0" xfId="61" applyNumberFormat="1" applyFont="1" applyFill="1" applyBorder="1" applyAlignment="1">
      <alignment horizontal="center" vertical="center"/>
      <protection/>
    </xf>
    <xf numFmtId="176" fontId="23" fillId="0" borderId="0" xfId="43" applyNumberFormat="1" applyFont="1" applyFill="1" applyBorder="1" applyAlignment="1" applyProtection="1">
      <alignment horizontal="center" vertical="center"/>
      <protection/>
    </xf>
    <xf numFmtId="0" fontId="26" fillId="0" borderId="14" xfId="15" applyNumberFormat="1" applyFont="1" applyBorder="1" applyAlignment="1">
      <alignment/>
      <protection/>
    </xf>
    <xf numFmtId="0" fontId="28" fillId="0" borderId="14" xfId="15" applyFont="1" applyBorder="1">
      <alignment/>
      <protection/>
    </xf>
    <xf numFmtId="177" fontId="28" fillId="0" borderId="14" xfId="62" applyNumberFormat="1" applyFont="1" applyBorder="1" applyAlignment="1">
      <alignment/>
      <protection/>
    </xf>
    <xf numFmtId="0" fontId="28" fillId="0" borderId="14" xfId="62" applyNumberFormat="1" applyFont="1" applyBorder="1" applyAlignment="1">
      <alignment horizontal="center"/>
      <protection/>
    </xf>
    <xf numFmtId="174" fontId="28" fillId="0" borderId="14" xfId="62" applyNumberFormat="1" applyFont="1" applyBorder="1">
      <alignment/>
      <protection/>
    </xf>
    <xf numFmtId="176" fontId="28" fillId="0" borderId="14" xfId="15" applyNumberFormat="1" applyFont="1" applyBorder="1" applyAlignment="1">
      <alignment horizontal="right"/>
      <protection/>
    </xf>
    <xf numFmtId="0" fontId="28" fillId="0" borderId="14" xfId="15" applyFont="1" applyBorder="1" applyAlignment="1">
      <alignment horizontal="right"/>
      <protection/>
    </xf>
    <xf numFmtId="0" fontId="28" fillId="0" borderId="14" xfId="15" applyFont="1" applyFill="1" applyBorder="1">
      <alignment/>
      <protection/>
    </xf>
    <xf numFmtId="0" fontId="22" fillId="0" borderId="14" xfId="15" applyFont="1" applyFill="1" applyBorder="1" applyAlignment="1">
      <alignment horizontal="right"/>
      <protection/>
    </xf>
    <xf numFmtId="0" fontId="28" fillId="0" borderId="0" xfId="15" applyFont="1" applyBorder="1">
      <alignment/>
      <protection/>
    </xf>
    <xf numFmtId="0" fontId="23" fillId="0" borderId="0" xfId="15" applyNumberFormat="1" applyFont="1" applyAlignment="1">
      <alignment horizontal="left"/>
      <protection/>
    </xf>
    <xf numFmtId="0" fontId="26" fillId="0" borderId="0" xfId="15" applyNumberFormat="1" applyFont="1" applyAlignment="1">
      <alignment horizontal="center"/>
      <protection/>
    </xf>
    <xf numFmtId="176" fontId="28" fillId="0" borderId="0" xfId="15" applyNumberFormat="1" applyFont="1">
      <alignment/>
      <protection/>
    </xf>
    <xf numFmtId="0" fontId="28" fillId="0" borderId="0" xfId="15" applyNumberFormat="1" applyFont="1" applyAlignment="1">
      <alignment horizontal="center"/>
      <protection/>
    </xf>
    <xf numFmtId="0" fontId="28" fillId="0" borderId="0" xfId="15" applyNumberFormat="1" applyFont="1">
      <alignment/>
      <protection/>
    </xf>
    <xf numFmtId="174" fontId="28" fillId="0" borderId="0" xfId="43" applyNumberFormat="1" applyFont="1" applyFill="1" applyBorder="1" applyAlignment="1" applyProtection="1">
      <alignment/>
      <protection/>
    </xf>
    <xf numFmtId="176" fontId="28" fillId="0" borderId="0" xfId="43" applyNumberFormat="1" applyFont="1" applyFill="1" applyBorder="1" applyAlignment="1" applyProtection="1">
      <alignment/>
      <protection/>
    </xf>
    <xf numFmtId="174" fontId="24" fillId="0" borderId="0" xfId="43" applyNumberFormat="1" applyFont="1" applyFill="1" applyBorder="1" applyAlignment="1" applyProtection="1">
      <alignment horizontal="right"/>
      <protection/>
    </xf>
    <xf numFmtId="0" fontId="28" fillId="0" borderId="0" xfId="0" applyFont="1" applyFill="1" applyAlignment="1">
      <alignment/>
    </xf>
    <xf numFmtId="176" fontId="24" fillId="0" borderId="0" xfId="43" applyNumberFormat="1" applyFont="1" applyFill="1" applyBorder="1" applyAlignment="1" applyProtection="1">
      <alignment horizontal="right"/>
      <protection/>
    </xf>
    <xf numFmtId="0" fontId="28" fillId="0" borderId="0" xfId="0" applyFont="1" applyAlignment="1">
      <alignment/>
    </xf>
    <xf numFmtId="0" fontId="12" fillId="0" borderId="0" xfId="15" applyNumberFormat="1" applyFont="1" applyAlignment="1">
      <alignment horizontal="left"/>
      <protection/>
    </xf>
    <xf numFmtId="0" fontId="14" fillId="0" borderId="0" xfId="15" applyNumberFormat="1" applyFont="1">
      <alignment/>
      <protection/>
    </xf>
    <xf numFmtId="174" fontId="14" fillId="0" borderId="0" xfId="43" applyNumberFormat="1" applyFont="1" applyFill="1" applyBorder="1" applyAlignment="1" applyProtection="1">
      <alignment/>
      <protection/>
    </xf>
    <xf numFmtId="174" fontId="12" fillId="0" borderId="0" xfId="43" applyNumberFormat="1" applyFont="1" applyFill="1" applyBorder="1" applyAlignment="1" applyProtection="1">
      <alignment horizontal="right"/>
      <protection/>
    </xf>
    <xf numFmtId="0" fontId="14" fillId="0" borderId="0" xfId="0" applyFont="1" applyAlignment="1">
      <alignment/>
    </xf>
    <xf numFmtId="174" fontId="14" fillId="0" borderId="0" xfId="43" applyNumberFormat="1" applyFont="1" applyAlignment="1">
      <alignment/>
    </xf>
    <xf numFmtId="0" fontId="12" fillId="0" borderId="0" xfId="58" applyFont="1" applyAlignment="1">
      <alignment horizontal="left"/>
      <protection/>
    </xf>
    <xf numFmtId="0" fontId="14" fillId="0" borderId="0" xfId="58" applyFont="1" applyAlignment="1">
      <alignment/>
      <protection/>
    </xf>
    <xf numFmtId="174" fontId="14" fillId="0" borderId="0" xfId="43" applyNumberFormat="1" applyFont="1" applyFill="1" applyBorder="1" applyAlignment="1" applyProtection="1">
      <alignment wrapText="1"/>
      <protection/>
    </xf>
    <xf numFmtId="0" fontId="14" fillId="0" borderId="14" xfId="15" applyFont="1" applyBorder="1" applyAlignment="1">
      <alignment horizontal="left"/>
      <protection/>
    </xf>
    <xf numFmtId="0" fontId="14" fillId="0" borderId="14" xfId="15" applyFont="1" applyBorder="1" applyAlignment="1">
      <alignment/>
      <protection/>
    </xf>
    <xf numFmtId="174" fontId="14" fillId="0" borderId="14" xfId="43" applyNumberFormat="1" applyFont="1" applyFill="1" applyBorder="1" applyAlignment="1" applyProtection="1">
      <alignment horizontal="right"/>
      <protection/>
    </xf>
    <xf numFmtId="0" fontId="14" fillId="0" borderId="14" xfId="15" applyNumberFormat="1" applyFont="1" applyBorder="1" applyAlignment="1">
      <alignment horizontal="right"/>
      <protection/>
    </xf>
    <xf numFmtId="0" fontId="14" fillId="0" borderId="0" xfId="15" applyFont="1" applyAlignment="1">
      <alignment horizontal="right"/>
      <protection/>
    </xf>
    <xf numFmtId="0" fontId="14" fillId="0" borderId="0" xfId="15" applyFont="1" applyAlignment="1">
      <alignment/>
      <protection/>
    </xf>
    <xf numFmtId="174" fontId="14" fillId="0" borderId="0" xfId="43" applyNumberFormat="1" applyFont="1" applyFill="1" applyBorder="1" applyAlignment="1" applyProtection="1">
      <alignment horizontal="right"/>
      <protection/>
    </xf>
    <xf numFmtId="0" fontId="12" fillId="0" borderId="0" xfId="15" applyFont="1" applyAlignment="1">
      <alignment horizontal="right"/>
      <protection/>
    </xf>
    <xf numFmtId="0" fontId="12" fillId="0" borderId="0" xfId="15" applyFont="1" applyAlignment="1">
      <alignment/>
      <protection/>
    </xf>
    <xf numFmtId="0" fontId="14" fillId="0" borderId="0" xfId="15" applyFont="1" applyAlignment="1">
      <alignment horizontal="justify" vertical="center" wrapText="1"/>
      <protection/>
    </xf>
    <xf numFmtId="0" fontId="12" fillId="0" borderId="0" xfId="15" applyFont="1" applyAlignment="1" quotePrefix="1">
      <alignment horizontal="right"/>
      <protection/>
    </xf>
    <xf numFmtId="0" fontId="14" fillId="0" borderId="0" xfId="15" applyFont="1" applyAlignment="1">
      <alignment horizontal="right" vertical="center"/>
      <protection/>
    </xf>
    <xf numFmtId="0" fontId="14" fillId="0" borderId="0" xfId="15" applyFont="1" applyFill="1" applyAlignment="1">
      <alignment horizontal="right"/>
      <protection/>
    </xf>
    <xf numFmtId="0" fontId="14" fillId="0" borderId="0" xfId="15" applyFont="1" applyFill="1" applyAlignment="1">
      <alignment/>
      <protection/>
    </xf>
    <xf numFmtId="0" fontId="12" fillId="0" borderId="0" xfId="15" applyFont="1" applyFill="1" applyAlignment="1">
      <alignment horizontal="right"/>
      <protection/>
    </xf>
    <xf numFmtId="0" fontId="12" fillId="0" borderId="0" xfId="15" applyFont="1" applyFill="1" applyAlignment="1">
      <alignment/>
      <protection/>
    </xf>
    <xf numFmtId="174" fontId="14" fillId="0" borderId="0" xfId="43" applyNumberFormat="1" applyFont="1" applyFill="1" applyBorder="1" applyAlignment="1" applyProtection="1">
      <alignment horizontal="left"/>
      <protection/>
    </xf>
    <xf numFmtId="0" fontId="14" fillId="0" borderId="0" xfId="0" applyFont="1" applyFill="1" applyAlignment="1">
      <alignment/>
    </xf>
    <xf numFmtId="0" fontId="14" fillId="0" borderId="0" xfId="15" applyFont="1" applyBorder="1" applyAlignment="1">
      <alignment horizontal="justify"/>
      <protection/>
    </xf>
    <xf numFmtId="0" fontId="14" fillId="0" borderId="0" xfId="15" applyFont="1" quotePrefix="1">
      <alignment/>
      <protection/>
    </xf>
    <xf numFmtId="0" fontId="14" fillId="0" borderId="0" xfId="15" applyFont="1" applyAlignment="1">
      <alignment wrapText="1"/>
      <protection/>
    </xf>
    <xf numFmtId="174" fontId="14" fillId="0" borderId="0" xfId="43" applyNumberFormat="1" applyFont="1" applyAlignment="1">
      <alignment wrapText="1"/>
    </xf>
    <xf numFmtId="0" fontId="12" fillId="0" borderId="0" xfId="15" applyFont="1" applyBorder="1" applyAlignment="1">
      <alignment horizontal="left"/>
      <protection/>
    </xf>
    <xf numFmtId="174" fontId="14" fillId="35" borderId="0" xfId="43" applyNumberFormat="1" applyFont="1" applyFill="1" applyAlignment="1">
      <alignment wrapText="1"/>
    </xf>
    <xf numFmtId="0" fontId="12" fillId="35" borderId="0" xfId="15" applyFont="1" applyFill="1" applyAlignment="1" quotePrefix="1">
      <alignment horizontal="right" vertical="center"/>
      <protection/>
    </xf>
    <xf numFmtId="0" fontId="14" fillId="35" borderId="0" xfId="15" applyFont="1" applyFill="1">
      <alignment/>
      <protection/>
    </xf>
    <xf numFmtId="0" fontId="14" fillId="35" borderId="0" xfId="15" applyFont="1" applyFill="1" applyAlignment="1">
      <alignment wrapText="1"/>
      <protection/>
    </xf>
    <xf numFmtId="0" fontId="14" fillId="35" borderId="0" xfId="0" applyFont="1" applyFill="1" applyAlignment="1">
      <alignment/>
    </xf>
    <xf numFmtId="0" fontId="12" fillId="0" borderId="0" xfId="15" applyFont="1" applyAlignment="1" quotePrefix="1">
      <alignment horizontal="right" vertical="top"/>
      <protection/>
    </xf>
    <xf numFmtId="174" fontId="14" fillId="35" borderId="0" xfId="43" applyNumberFormat="1" applyFont="1" applyFill="1" applyAlignment="1">
      <alignment/>
    </xf>
    <xf numFmtId="0" fontId="14" fillId="35" borderId="0" xfId="15" applyFont="1" applyFill="1" applyAlignment="1">
      <alignment/>
      <protection/>
    </xf>
    <xf numFmtId="0" fontId="14" fillId="0" borderId="0" xfId="0" applyFont="1" applyAlignment="1">
      <alignment/>
    </xf>
    <xf numFmtId="174" fontId="14" fillId="0" borderId="0" xfId="43" applyNumberFormat="1" applyFont="1" applyAlignment="1">
      <alignment/>
    </xf>
    <xf numFmtId="0" fontId="14" fillId="35" borderId="0" xfId="15" applyFont="1" applyFill="1" quotePrefix="1">
      <alignment/>
      <protection/>
    </xf>
    <xf numFmtId="0" fontId="14" fillId="0" borderId="0" xfId="15" applyFont="1" applyAlignment="1" quotePrefix="1">
      <alignment/>
      <protection/>
    </xf>
    <xf numFmtId="0" fontId="12" fillId="35" borderId="0" xfId="15" applyFont="1" applyFill="1" applyAlignment="1">
      <alignment/>
      <protection/>
    </xf>
    <xf numFmtId="0" fontId="12" fillId="35" borderId="0" xfId="15" applyFont="1" applyFill="1">
      <alignment/>
      <protection/>
    </xf>
    <xf numFmtId="0" fontId="14" fillId="0" borderId="0" xfId="15" applyFont="1" applyAlignment="1" quotePrefix="1">
      <alignment horizontal="center"/>
      <protection/>
    </xf>
    <xf numFmtId="0" fontId="12" fillId="35" borderId="0" xfId="15" applyFont="1" applyFill="1" applyAlignment="1" quotePrefix="1">
      <alignment horizontal="right"/>
      <protection/>
    </xf>
    <xf numFmtId="0" fontId="14" fillId="35" borderId="0" xfId="15" applyFont="1" applyFill="1" applyAlignment="1">
      <alignment horizontal="right"/>
      <protection/>
    </xf>
    <xf numFmtId="174" fontId="14" fillId="0" borderId="0" xfId="43" applyNumberFormat="1" applyFont="1" applyFill="1" applyBorder="1" applyAlignment="1" applyProtection="1" quotePrefix="1">
      <alignment horizontal="right"/>
      <protection/>
    </xf>
    <xf numFmtId="0" fontId="12" fillId="35" borderId="0" xfId="15" applyFont="1" applyFill="1" applyAlignment="1">
      <alignment horizontal="right"/>
      <protection/>
    </xf>
    <xf numFmtId="0" fontId="14" fillId="0" borderId="0" xfId="15" applyFont="1" applyAlignment="1">
      <alignment horizontal="justify"/>
      <protection/>
    </xf>
    <xf numFmtId="0" fontId="12" fillId="35" borderId="0" xfId="15" applyFont="1" applyFill="1" applyBorder="1" applyAlignment="1">
      <alignment/>
      <protection/>
    </xf>
    <xf numFmtId="0" fontId="14" fillId="35" borderId="0" xfId="15" applyFont="1" applyFill="1" applyBorder="1" applyAlignment="1">
      <alignment/>
      <protection/>
    </xf>
    <xf numFmtId="0" fontId="12" fillId="0" borderId="0" xfId="15" applyFont="1" applyAlignment="1" quotePrefix="1">
      <alignment/>
      <protection/>
    </xf>
    <xf numFmtId="0" fontId="14" fillId="0" borderId="0" xfId="15" applyFont="1" applyBorder="1" applyAlignment="1">
      <alignment horizontal="left"/>
      <protection/>
    </xf>
    <xf numFmtId="0" fontId="12" fillId="36" borderId="0" xfId="15" applyFont="1" applyFill="1" applyBorder="1" applyAlignment="1">
      <alignment horizontal="left"/>
      <protection/>
    </xf>
    <xf numFmtId="0" fontId="12" fillId="36" borderId="0" xfId="15" applyFont="1" applyFill="1" applyBorder="1" applyAlignment="1">
      <alignment horizontal="justify"/>
      <protection/>
    </xf>
    <xf numFmtId="0" fontId="14" fillId="0" borderId="0" xfId="15" applyFont="1" applyBorder="1" applyAlignment="1" quotePrefix="1">
      <alignment horizontal="justify"/>
      <protection/>
    </xf>
    <xf numFmtId="0" fontId="12" fillId="0" borderId="0" xfId="15" applyFont="1" applyBorder="1" applyAlignment="1">
      <alignment vertical="center"/>
      <protection/>
    </xf>
    <xf numFmtId="0" fontId="12" fillId="0" borderId="0" xfId="0" applyFont="1" applyAlignment="1">
      <alignment vertical="center"/>
    </xf>
    <xf numFmtId="0" fontId="14" fillId="0" borderId="0" xfId="15" applyFont="1" applyBorder="1" applyAlignment="1">
      <alignment horizontal="justify" vertical="top"/>
      <protection/>
    </xf>
    <xf numFmtId="0" fontId="14" fillId="0" borderId="0" xfId="15" applyFont="1" applyBorder="1" applyAlignment="1">
      <alignment vertical="top"/>
      <protection/>
    </xf>
    <xf numFmtId="0" fontId="12" fillId="0" borderId="0" xfId="15" applyFont="1" applyAlignment="1" quotePrefix="1">
      <alignment horizontal="right" vertical="center"/>
      <protection/>
    </xf>
    <xf numFmtId="0" fontId="12" fillId="0" borderId="0" xfId="15" applyFont="1" applyAlignment="1">
      <alignment vertical="center"/>
      <protection/>
    </xf>
    <xf numFmtId="174" fontId="14" fillId="0" borderId="0" xfId="43" applyNumberFormat="1" applyFont="1" applyAlignment="1">
      <alignment vertical="center"/>
    </xf>
    <xf numFmtId="0" fontId="14" fillId="0" borderId="0" xfId="15" applyFont="1" applyAlignment="1">
      <alignment vertical="top"/>
      <protection/>
    </xf>
    <xf numFmtId="0" fontId="14" fillId="0" borderId="0" xfId="0" applyFont="1" applyAlignment="1">
      <alignment vertical="top"/>
    </xf>
    <xf numFmtId="174" fontId="14" fillId="0" borderId="0" xfId="43" applyNumberFormat="1" applyFont="1" applyAlignment="1">
      <alignment vertical="top"/>
    </xf>
    <xf numFmtId="174" fontId="14" fillId="0" borderId="0" xfId="43" applyNumberFormat="1" applyFont="1" applyBorder="1" applyAlignment="1">
      <alignment horizontal="justify"/>
    </xf>
    <xf numFmtId="0" fontId="12" fillId="37" borderId="0" xfId="15" applyFont="1" applyFill="1" applyAlignment="1">
      <alignment horizontal="right"/>
      <protection/>
    </xf>
    <xf numFmtId="0" fontId="12" fillId="37" borderId="0" xfId="15" applyFont="1" applyFill="1" applyAlignment="1">
      <alignment/>
      <protection/>
    </xf>
    <xf numFmtId="174" fontId="12" fillId="37" borderId="0" xfId="43" applyNumberFormat="1" applyFont="1" applyFill="1" applyBorder="1" applyAlignment="1" applyProtection="1">
      <alignment horizontal="right"/>
      <protection/>
    </xf>
    <xf numFmtId="0" fontId="14" fillId="37" borderId="0" xfId="15" applyFont="1" applyFill="1">
      <alignment/>
      <protection/>
    </xf>
    <xf numFmtId="174" fontId="14" fillId="37" borderId="0" xfId="43" applyNumberFormat="1" applyFont="1" applyFill="1" applyAlignment="1">
      <alignment/>
    </xf>
    <xf numFmtId="0" fontId="12" fillId="0" borderId="0" xfId="15" applyFont="1" applyAlignment="1">
      <alignment horizontal="right" wrapText="1"/>
      <protection/>
    </xf>
    <xf numFmtId="0" fontId="12" fillId="0" borderId="0" xfId="15" applyFont="1" applyAlignment="1">
      <alignment horizontal="justify"/>
      <protection/>
    </xf>
    <xf numFmtId="14" fontId="12" fillId="0" borderId="0" xfId="43" applyNumberFormat="1" applyFont="1" applyFill="1" applyBorder="1" applyAlignment="1" applyProtection="1">
      <alignment horizontal="right"/>
      <protection/>
    </xf>
    <xf numFmtId="174" fontId="12" fillId="0" borderId="16" xfId="43" applyNumberFormat="1" applyFont="1" applyFill="1" applyBorder="1" applyAlignment="1" applyProtection="1">
      <alignment horizontal="right"/>
      <protection/>
    </xf>
    <xf numFmtId="174" fontId="14" fillId="0" borderId="0" xfId="15" applyNumberFormat="1" applyFont="1">
      <alignment/>
      <protection/>
    </xf>
    <xf numFmtId="0" fontId="14" fillId="0" borderId="0" xfId="0" applyFont="1" applyBorder="1" applyAlignment="1">
      <alignment/>
    </xf>
    <xf numFmtId="14" fontId="12" fillId="0" borderId="0" xfId="15" applyNumberFormat="1" applyFont="1" applyFill="1" applyBorder="1" applyAlignment="1">
      <alignment/>
      <protection/>
    </xf>
    <xf numFmtId="14" fontId="12" fillId="0" borderId="0" xfId="15" applyNumberFormat="1" applyFont="1" applyFill="1" applyBorder="1" applyAlignment="1">
      <alignment horizontal="right"/>
      <protection/>
    </xf>
    <xf numFmtId="0" fontId="14" fillId="0" borderId="0" xfId="15" applyFont="1" applyBorder="1" applyAlignment="1">
      <alignment/>
      <protection/>
    </xf>
    <xf numFmtId="0" fontId="14" fillId="0" borderId="0" xfId="15" applyFont="1" applyBorder="1">
      <alignment/>
      <protection/>
    </xf>
    <xf numFmtId="0" fontId="14" fillId="0" borderId="0" xfId="15" applyFont="1" applyAlignment="1" quotePrefix="1">
      <alignment horizontal="right"/>
      <protection/>
    </xf>
    <xf numFmtId="43" fontId="14" fillId="0" borderId="0" xfId="43" applyFont="1" applyAlignment="1">
      <alignment horizontal="left"/>
    </xf>
    <xf numFmtId="0" fontId="14" fillId="0" borderId="0" xfId="15" applyFont="1" applyFill="1" applyAlignment="1">
      <alignment horizontal="left"/>
      <protection/>
    </xf>
    <xf numFmtId="0" fontId="31" fillId="0" borderId="0" xfId="15" applyFont="1" applyAlignment="1">
      <alignment horizontal="right"/>
      <protection/>
    </xf>
    <xf numFmtId="174" fontId="12" fillId="0" borderId="0" xfId="0" applyNumberFormat="1" applyFont="1" applyAlignment="1">
      <alignment/>
    </xf>
    <xf numFmtId="0" fontId="12" fillId="0" borderId="0" xfId="0" applyFont="1" applyAlignment="1">
      <alignment/>
    </xf>
    <xf numFmtId="0" fontId="14" fillId="0" borderId="0" xfId="15" applyFont="1" applyFill="1">
      <alignment/>
      <protection/>
    </xf>
    <xf numFmtId="174" fontId="14" fillId="0" borderId="0" xfId="15" applyNumberFormat="1" applyFont="1" applyFill="1">
      <alignment/>
      <protection/>
    </xf>
    <xf numFmtId="0" fontId="14" fillId="0" borderId="0" xfId="15" applyFont="1" applyFill="1" quotePrefix="1">
      <alignment/>
      <protection/>
    </xf>
    <xf numFmtId="174" fontId="12" fillId="0" borderId="17" xfId="43" applyNumberFormat="1" applyFont="1" applyFill="1" applyBorder="1" applyAlignment="1" applyProtection="1">
      <alignment horizontal="right"/>
      <protection/>
    </xf>
    <xf numFmtId="0" fontId="32" fillId="0" borderId="0" xfId="15" applyFont="1">
      <alignment/>
      <protection/>
    </xf>
    <xf numFmtId="174" fontId="12" fillId="0" borderId="0" xfId="15" applyNumberFormat="1" applyFont="1">
      <alignment/>
      <protection/>
    </xf>
    <xf numFmtId="0" fontId="14" fillId="0" borderId="0" xfId="15" applyFont="1" applyAlignment="1">
      <alignment horizontal="left" indent="1"/>
      <protection/>
    </xf>
    <xf numFmtId="174" fontId="14" fillId="0" borderId="0" xfId="43" applyNumberFormat="1" applyFont="1" applyFill="1" applyBorder="1" applyAlignment="1" applyProtection="1">
      <alignment horizontal="right" vertical="center"/>
      <protection/>
    </xf>
    <xf numFmtId="174" fontId="14" fillId="0" borderId="0" xfId="43" applyNumberFormat="1" applyFont="1" applyFill="1" applyBorder="1" applyAlignment="1" applyProtection="1">
      <alignment horizontal="center"/>
      <protection/>
    </xf>
    <xf numFmtId="0" fontId="14" fillId="0" borderId="0" xfId="15" applyFont="1" applyFill="1" applyAlignment="1">
      <alignment horizontal="left" indent="1"/>
      <protection/>
    </xf>
    <xf numFmtId="0" fontId="12" fillId="0" borderId="0" xfId="15" applyFont="1" applyFill="1" applyAlignment="1">
      <alignment horizontal="right" wrapText="1"/>
      <protection/>
    </xf>
    <xf numFmtId="0" fontId="12" fillId="0" borderId="0" xfId="15" applyFont="1" applyFill="1" applyAlignment="1">
      <alignment horizontal="left"/>
      <protection/>
    </xf>
    <xf numFmtId="0" fontId="12" fillId="0" borderId="18" xfId="15" applyFont="1" applyFill="1" applyBorder="1" applyAlignment="1">
      <alignment/>
      <protection/>
    </xf>
    <xf numFmtId="0" fontId="12" fillId="0" borderId="18" xfId="43" applyNumberFormat="1" applyFont="1" applyFill="1" applyBorder="1" applyAlignment="1" applyProtection="1">
      <alignment horizontal="center" vertical="top" wrapText="1"/>
      <protection/>
    </xf>
    <xf numFmtId="0" fontId="12" fillId="0" borderId="0" xfId="43" applyNumberFormat="1" applyFont="1" applyFill="1" applyBorder="1" applyAlignment="1" applyProtection="1">
      <alignment horizontal="center" vertical="top" wrapText="1"/>
      <protection/>
    </xf>
    <xf numFmtId="0" fontId="12" fillId="0" borderId="0" xfId="15" applyFont="1" applyFill="1" applyAlignment="1">
      <alignment vertical="top" wrapText="1"/>
      <protection/>
    </xf>
    <xf numFmtId="174" fontId="12" fillId="0" borderId="0" xfId="43" applyNumberFormat="1" applyFont="1" applyFill="1" applyBorder="1" applyAlignment="1" applyProtection="1">
      <alignment horizontal="right" vertical="top" wrapText="1"/>
      <protection/>
    </xf>
    <xf numFmtId="0" fontId="14" fillId="0" borderId="0" xfId="43" applyNumberFormat="1" applyFont="1" applyFill="1" applyBorder="1" applyAlignment="1" applyProtection="1">
      <alignment wrapText="1"/>
      <protection/>
    </xf>
    <xf numFmtId="174" fontId="14" fillId="0" borderId="0" xfId="43" applyNumberFormat="1" applyFont="1" applyFill="1" applyBorder="1" applyAlignment="1" applyProtection="1">
      <alignment horizontal="right" wrapText="1"/>
      <protection/>
    </xf>
    <xf numFmtId="179" fontId="12" fillId="0" borderId="0" xfId="43" applyNumberFormat="1" applyFont="1" applyFill="1" applyBorder="1" applyAlignment="1" applyProtection="1">
      <alignment horizontal="right" wrapText="1"/>
      <protection/>
    </xf>
    <xf numFmtId="0" fontId="14" fillId="0" borderId="18" xfId="15" applyFont="1" applyFill="1" applyBorder="1" applyAlignment="1">
      <alignment/>
      <protection/>
    </xf>
    <xf numFmtId="174" fontId="14" fillId="0" borderId="18" xfId="43" applyNumberFormat="1" applyFont="1" applyFill="1" applyBorder="1" applyAlignment="1" applyProtection="1">
      <alignment wrapText="1"/>
      <protection/>
    </xf>
    <xf numFmtId="0" fontId="14" fillId="0" borderId="0" xfId="0" applyFont="1" applyFill="1" applyBorder="1" applyAlignment="1">
      <alignment horizontal="left" vertical="top" wrapText="1"/>
    </xf>
    <xf numFmtId="174" fontId="14" fillId="0" borderId="14" xfId="43" applyNumberFormat="1" applyFont="1" applyFill="1" applyBorder="1" applyAlignment="1" applyProtection="1">
      <alignment/>
      <protection/>
    </xf>
    <xf numFmtId="174" fontId="13" fillId="0" borderId="0" xfId="43" applyNumberFormat="1" applyFont="1" applyAlignment="1">
      <alignment/>
    </xf>
    <xf numFmtId="174" fontId="14" fillId="0" borderId="18" xfId="43" applyNumberFormat="1" applyFont="1" applyFill="1" applyBorder="1" applyAlignment="1" applyProtection="1">
      <alignment horizontal="center"/>
      <protection/>
    </xf>
    <xf numFmtId="174" fontId="14" fillId="0" borderId="18" xfId="43" applyNumberFormat="1" applyFont="1" applyFill="1" applyBorder="1" applyAlignment="1" applyProtection="1">
      <alignment/>
      <protection/>
    </xf>
    <xf numFmtId="0" fontId="14" fillId="0" borderId="15" xfId="15" applyFont="1" applyFill="1" applyBorder="1" applyAlignment="1">
      <alignment/>
      <protection/>
    </xf>
    <xf numFmtId="174" fontId="14" fillId="0" borderId="15" xfId="43" applyNumberFormat="1" applyFont="1" applyFill="1" applyBorder="1" applyAlignment="1" applyProtection="1">
      <alignment horizontal="center"/>
      <protection/>
    </xf>
    <xf numFmtId="174" fontId="14" fillId="0" borderId="15" xfId="43" applyNumberFormat="1" applyFont="1" applyFill="1" applyBorder="1" applyAlignment="1" applyProtection="1">
      <alignment/>
      <protection/>
    </xf>
    <xf numFmtId="174" fontId="14" fillId="0" borderId="12" xfId="43" applyNumberFormat="1" applyFont="1" applyFill="1" applyBorder="1" applyAlignment="1" applyProtection="1">
      <alignment/>
      <protection/>
    </xf>
    <xf numFmtId="0" fontId="14" fillId="0" borderId="0" xfId="15" applyFont="1" applyFill="1" applyBorder="1" applyAlignment="1">
      <alignment wrapText="1"/>
      <protection/>
    </xf>
    <xf numFmtId="0" fontId="12" fillId="0" borderId="18" xfId="43" applyNumberFormat="1" applyFont="1" applyFill="1" applyBorder="1" applyAlignment="1" applyProtection="1">
      <alignment horizontal="center" wrapText="1"/>
      <protection/>
    </xf>
    <xf numFmtId="0" fontId="12" fillId="0" borderId="0" xfId="43" applyNumberFormat="1" applyFont="1" applyFill="1" applyBorder="1" applyAlignment="1" applyProtection="1">
      <alignment horizontal="center" wrapText="1"/>
      <protection/>
    </xf>
    <xf numFmtId="0" fontId="12" fillId="0" borderId="18" xfId="43" applyNumberFormat="1" applyFont="1" applyFill="1" applyBorder="1" applyAlignment="1" applyProtection="1">
      <alignment horizontal="center" vertical="center" wrapText="1"/>
      <protection/>
    </xf>
    <xf numFmtId="0" fontId="12" fillId="0" borderId="0" xfId="15" applyFont="1" applyFill="1" applyBorder="1" applyAlignment="1">
      <alignment/>
      <protection/>
    </xf>
    <xf numFmtId="174" fontId="12" fillId="0" borderId="0" xfId="43" applyNumberFormat="1" applyFont="1" applyFill="1" applyBorder="1" applyAlignment="1" applyProtection="1">
      <alignment horizontal="right" wrapText="1"/>
      <protection/>
    </xf>
    <xf numFmtId="174" fontId="12" fillId="0" borderId="0" xfId="43" applyNumberFormat="1" applyFont="1" applyFill="1" applyBorder="1" applyAlignment="1" applyProtection="1">
      <alignment/>
      <protection/>
    </xf>
    <xf numFmtId="174" fontId="14" fillId="0" borderId="18" xfId="43" applyNumberFormat="1" applyFont="1" applyFill="1" applyBorder="1" applyAlignment="1" applyProtection="1">
      <alignment horizontal="right"/>
      <protection/>
    </xf>
    <xf numFmtId="174" fontId="12" fillId="0" borderId="14" xfId="43" applyNumberFormat="1" applyFont="1" applyFill="1" applyBorder="1" applyAlignment="1" applyProtection="1">
      <alignment horizontal="right"/>
      <protection/>
    </xf>
    <xf numFmtId="174" fontId="12" fillId="0" borderId="0" xfId="43" applyNumberFormat="1" applyFont="1" applyFill="1" applyBorder="1" applyAlignment="1" applyProtection="1">
      <alignment horizontal="left"/>
      <protection/>
    </xf>
    <xf numFmtId="0" fontId="14" fillId="0" borderId="12" xfId="15" applyFont="1" applyFill="1" applyBorder="1" applyAlignment="1">
      <alignment/>
      <protection/>
    </xf>
    <xf numFmtId="174" fontId="14" fillId="0" borderId="15" xfId="43" applyNumberFormat="1" applyFont="1" applyFill="1" applyBorder="1" applyAlignment="1" applyProtection="1">
      <alignment horizontal="left"/>
      <protection/>
    </xf>
    <xf numFmtId="174" fontId="14" fillId="0" borderId="15" xfId="43" applyNumberFormat="1" applyFont="1" applyFill="1" applyBorder="1" applyAlignment="1" applyProtection="1">
      <alignment horizontal="right"/>
      <protection/>
    </xf>
    <xf numFmtId="174" fontId="12" fillId="0" borderId="15" xfId="43" applyNumberFormat="1" applyFont="1" applyFill="1" applyBorder="1" applyAlignment="1" applyProtection="1">
      <alignment horizontal="right"/>
      <protection/>
    </xf>
    <xf numFmtId="174" fontId="12" fillId="0" borderId="0" xfId="15" applyNumberFormat="1" applyFont="1" applyFill="1">
      <alignment/>
      <protection/>
    </xf>
    <xf numFmtId="0" fontId="12" fillId="0" borderId="0" xfId="15" applyFont="1" applyBorder="1" applyAlignment="1">
      <alignment/>
      <protection/>
    </xf>
    <xf numFmtId="0" fontId="12" fillId="38" borderId="0" xfId="15" applyFont="1" applyFill="1" applyAlignment="1">
      <alignment horizontal="right" wrapText="1"/>
      <protection/>
    </xf>
    <xf numFmtId="0" fontId="12" fillId="38" borderId="0" xfId="15" applyFont="1" applyFill="1" applyAlignment="1">
      <alignment horizontal="left"/>
      <protection/>
    </xf>
    <xf numFmtId="0" fontId="14" fillId="38" borderId="0" xfId="15" applyFont="1" applyFill="1" applyAlignment="1">
      <alignment/>
      <protection/>
    </xf>
    <xf numFmtId="174" fontId="14" fillId="38" borderId="0" xfId="43" applyNumberFormat="1" applyFont="1" applyFill="1" applyBorder="1" applyAlignment="1" applyProtection="1">
      <alignment horizontal="right"/>
      <protection/>
    </xf>
    <xf numFmtId="0" fontId="12" fillId="38" borderId="0" xfId="15" applyFont="1" applyFill="1" applyAlignment="1">
      <alignment horizontal="right"/>
      <protection/>
    </xf>
    <xf numFmtId="0" fontId="12" fillId="38" borderId="18" xfId="15" applyFont="1" applyFill="1" applyBorder="1" applyAlignment="1">
      <alignment/>
      <protection/>
    </xf>
    <xf numFmtId="0" fontId="12" fillId="38" borderId="18" xfId="43" applyNumberFormat="1" applyFont="1" applyFill="1" applyBorder="1" applyAlignment="1" applyProtection="1">
      <alignment horizontal="center" wrapText="1"/>
      <protection/>
    </xf>
    <xf numFmtId="0" fontId="12" fillId="38" borderId="0" xfId="43" applyNumberFormat="1" applyFont="1" applyFill="1" applyBorder="1" applyAlignment="1" applyProtection="1">
      <alignment horizontal="center" wrapText="1"/>
      <protection/>
    </xf>
    <xf numFmtId="0" fontId="12" fillId="38" borderId="18" xfId="43" applyNumberFormat="1" applyFont="1" applyFill="1" applyBorder="1" applyAlignment="1" applyProtection="1">
      <alignment horizontal="center" vertical="center" wrapText="1"/>
      <protection/>
    </xf>
    <xf numFmtId="0" fontId="12" fillId="38" borderId="0" xfId="15" applyFont="1" applyFill="1" applyAlignment="1">
      <alignment/>
      <protection/>
    </xf>
    <xf numFmtId="174" fontId="12" fillId="38" borderId="0" xfId="43" applyNumberFormat="1" applyFont="1" applyFill="1" applyBorder="1" applyAlignment="1" applyProtection="1">
      <alignment horizontal="right"/>
      <protection/>
    </xf>
    <xf numFmtId="0" fontId="12" fillId="38" borderId="0" xfId="15" applyFont="1" applyFill="1" applyBorder="1" applyAlignment="1">
      <alignment/>
      <protection/>
    </xf>
    <xf numFmtId="174" fontId="12" fillId="38" borderId="0" xfId="43" applyNumberFormat="1" applyFont="1" applyFill="1" applyBorder="1" applyAlignment="1" applyProtection="1">
      <alignment horizontal="right" wrapText="1"/>
      <protection/>
    </xf>
    <xf numFmtId="174" fontId="12" fillId="38" borderId="0" xfId="43" applyNumberFormat="1" applyFont="1" applyFill="1" applyBorder="1" applyAlignment="1" applyProtection="1">
      <alignment/>
      <protection/>
    </xf>
    <xf numFmtId="0" fontId="14" fillId="38" borderId="0" xfId="15" applyFont="1" applyFill="1" applyAlignment="1">
      <alignment wrapText="1"/>
      <protection/>
    </xf>
    <xf numFmtId="174" fontId="14" fillId="38" borderId="0" xfId="43" applyNumberFormat="1" applyFont="1" applyFill="1" applyBorder="1" applyAlignment="1" applyProtection="1">
      <alignment horizontal="right" wrapText="1"/>
      <protection/>
    </xf>
    <xf numFmtId="0" fontId="14" fillId="38" borderId="0" xfId="15" applyFont="1" applyFill="1" applyAlignment="1">
      <alignment horizontal="right"/>
      <protection/>
    </xf>
    <xf numFmtId="174" fontId="14" fillId="38" borderId="0" xfId="43" applyNumberFormat="1" applyFont="1" applyFill="1" applyBorder="1" applyAlignment="1" applyProtection="1">
      <alignment/>
      <protection/>
    </xf>
    <xf numFmtId="174" fontId="14" fillId="38" borderId="0" xfId="43" applyNumberFormat="1" applyFont="1" applyFill="1" applyBorder="1" applyAlignment="1" applyProtection="1">
      <alignment wrapText="1"/>
      <protection/>
    </xf>
    <xf numFmtId="0" fontId="14" fillId="38" borderId="0" xfId="15" applyFont="1" applyFill="1" applyBorder="1" applyAlignment="1">
      <alignment/>
      <protection/>
    </xf>
    <xf numFmtId="174" fontId="14" fillId="38" borderId="18" xfId="43" applyNumberFormat="1" applyFont="1" applyFill="1" applyBorder="1" applyAlignment="1" applyProtection="1">
      <alignment/>
      <protection/>
    </xf>
    <xf numFmtId="174" fontId="12" fillId="38" borderId="14" xfId="43" applyNumberFormat="1" applyFont="1" applyFill="1" applyBorder="1" applyAlignment="1" applyProtection="1">
      <alignment horizontal="right"/>
      <protection/>
    </xf>
    <xf numFmtId="0" fontId="14" fillId="38" borderId="14" xfId="15" applyFont="1" applyFill="1" applyBorder="1" applyAlignment="1">
      <alignment/>
      <protection/>
    </xf>
    <xf numFmtId="43" fontId="14" fillId="38" borderId="0" xfId="43" applyFont="1" applyFill="1" applyBorder="1" applyAlignment="1" applyProtection="1">
      <alignment horizontal="right" wrapText="1"/>
      <protection/>
    </xf>
    <xf numFmtId="43" fontId="14" fillId="38" borderId="0" xfId="43" applyFont="1" applyFill="1" applyBorder="1" applyAlignment="1" applyProtection="1">
      <alignment horizontal="right"/>
      <protection/>
    </xf>
    <xf numFmtId="179" fontId="14" fillId="38" borderId="0" xfId="43" applyNumberFormat="1" applyFont="1" applyFill="1" applyBorder="1" applyAlignment="1" applyProtection="1">
      <alignment horizontal="right"/>
      <protection/>
    </xf>
    <xf numFmtId="174" fontId="14" fillId="38" borderId="0" xfId="43" applyNumberFormat="1" applyFont="1" applyFill="1" applyBorder="1" applyAlignment="1" applyProtection="1">
      <alignment horizontal="center"/>
      <protection/>
    </xf>
    <xf numFmtId="0" fontId="14" fillId="38" borderId="12" xfId="15" applyFont="1" applyFill="1" applyBorder="1" applyAlignment="1">
      <alignment/>
      <protection/>
    </xf>
    <xf numFmtId="174" fontId="14" fillId="38" borderId="15" xfId="43" applyNumberFormat="1" applyFont="1" applyFill="1" applyBorder="1" applyAlignment="1" applyProtection="1">
      <alignment/>
      <protection/>
    </xf>
    <xf numFmtId="179" fontId="14" fillId="38" borderId="15" xfId="43" applyNumberFormat="1" applyFont="1" applyFill="1" applyBorder="1" applyAlignment="1" applyProtection="1">
      <alignment horizontal="right"/>
      <protection/>
    </xf>
    <xf numFmtId="174" fontId="12" fillId="38" borderId="12" xfId="43" applyNumberFormat="1" applyFont="1" applyFill="1" applyBorder="1" applyAlignment="1" applyProtection="1">
      <alignment horizontal="right"/>
      <protection/>
    </xf>
    <xf numFmtId="0" fontId="14" fillId="0" borderId="0" xfId="15" applyFont="1" applyAlignment="1">
      <alignment horizontal="left"/>
      <protection/>
    </xf>
    <xf numFmtId="0" fontId="12" fillId="0" borderId="0" xfId="15" applyFont="1" applyAlignment="1">
      <alignment horizontal="left"/>
      <protection/>
    </xf>
    <xf numFmtId="49" fontId="14" fillId="0" borderId="0" xfId="15" applyNumberFormat="1" applyFont="1" applyFill="1" applyAlignment="1">
      <alignment horizontal="left" indent="1"/>
      <protection/>
    </xf>
    <xf numFmtId="0" fontId="14" fillId="0" borderId="0" xfId="15" applyFont="1" applyFill="1" applyBorder="1" applyAlignment="1" quotePrefix="1">
      <alignment/>
      <protection/>
    </xf>
    <xf numFmtId="0" fontId="33" fillId="0" borderId="0" xfId="15" applyFont="1" applyFill="1" applyAlignment="1">
      <alignment horizontal="right"/>
      <protection/>
    </xf>
    <xf numFmtId="49" fontId="33" fillId="0" borderId="0" xfId="15" applyNumberFormat="1" applyFont="1" applyFill="1" applyAlignment="1">
      <alignment horizontal="left" indent="1"/>
      <protection/>
    </xf>
    <xf numFmtId="0" fontId="33" fillId="0" borderId="0" xfId="15" applyFont="1">
      <alignment/>
      <protection/>
    </xf>
    <xf numFmtId="174" fontId="14" fillId="0" borderId="0" xfId="43" applyNumberFormat="1" applyFont="1" applyFill="1" applyAlignment="1">
      <alignment/>
    </xf>
    <xf numFmtId="0" fontId="12" fillId="0" borderId="18" xfId="15" applyFont="1" applyFill="1" applyBorder="1" applyAlignment="1">
      <alignment horizontal="left"/>
      <protection/>
    </xf>
    <xf numFmtId="0" fontId="12" fillId="0" borderId="18" xfId="15" applyFont="1" applyFill="1" applyBorder="1" applyAlignment="1">
      <alignment horizontal="center"/>
      <protection/>
    </xf>
    <xf numFmtId="0" fontId="12" fillId="0" borderId="0" xfId="15" applyFont="1" applyFill="1" applyBorder="1" applyAlignment="1">
      <alignment horizontal="center"/>
      <protection/>
    </xf>
    <xf numFmtId="0" fontId="12" fillId="0" borderId="0" xfId="43" applyNumberFormat="1" applyFont="1" applyFill="1" applyBorder="1" applyAlignment="1" applyProtection="1">
      <alignment horizontal="center" vertical="center" wrapText="1"/>
      <protection/>
    </xf>
    <xf numFmtId="176" fontId="12" fillId="0" borderId="0" xfId="15" applyNumberFormat="1" applyFont="1" applyFill="1" applyBorder="1" applyAlignment="1">
      <alignment horizontal="center"/>
      <protection/>
    </xf>
    <xf numFmtId="180" fontId="14" fillId="0" borderId="0" xfId="43" applyNumberFormat="1" applyFont="1" applyFill="1" applyBorder="1" applyAlignment="1">
      <alignment horizontal="center"/>
    </xf>
    <xf numFmtId="0" fontId="14" fillId="0" borderId="0" xfId="15" applyFont="1" applyFill="1" applyBorder="1" applyAlignment="1">
      <alignment horizontal="center"/>
      <protection/>
    </xf>
    <xf numFmtId="180" fontId="14" fillId="0" borderId="0" xfId="43" applyNumberFormat="1" applyFont="1" applyFill="1" applyBorder="1" applyAlignment="1" applyProtection="1">
      <alignment horizontal="right"/>
      <protection/>
    </xf>
    <xf numFmtId="180" fontId="14" fillId="0" borderId="0" xfId="43" applyNumberFormat="1" applyFont="1" applyFill="1" applyBorder="1" applyAlignment="1" applyProtection="1">
      <alignment horizontal="center"/>
      <protection/>
    </xf>
    <xf numFmtId="0" fontId="14" fillId="0" borderId="14" xfId="15" applyFont="1" applyFill="1" applyBorder="1" applyAlignment="1">
      <alignment/>
      <protection/>
    </xf>
    <xf numFmtId="174" fontId="14" fillId="0" borderId="14" xfId="43" applyNumberFormat="1" applyFont="1" applyFill="1" applyBorder="1" applyAlignment="1" applyProtection="1">
      <alignment horizontal="center"/>
      <protection/>
    </xf>
    <xf numFmtId="180" fontId="14" fillId="0" borderId="14" xfId="43" applyNumberFormat="1" applyFont="1" applyFill="1" applyBorder="1" applyAlignment="1" applyProtection="1">
      <alignment horizontal="center"/>
      <protection/>
    </xf>
    <xf numFmtId="0" fontId="32" fillId="0" borderId="0" xfId="15" applyFont="1" applyFill="1">
      <alignment/>
      <protection/>
    </xf>
    <xf numFmtId="174" fontId="12" fillId="0" borderId="0" xfId="15" applyNumberFormat="1" applyFont="1" applyFill="1" applyBorder="1" applyAlignment="1">
      <alignment horizontal="center"/>
      <protection/>
    </xf>
    <xf numFmtId="174" fontId="14" fillId="0" borderId="0" xfId="43" applyNumberFormat="1" applyFont="1" applyFill="1" applyBorder="1" applyAlignment="1">
      <alignment horizontal="center"/>
    </xf>
    <xf numFmtId="174" fontId="14" fillId="0" borderId="12" xfId="43" applyNumberFormat="1" applyFont="1" applyFill="1" applyBorder="1" applyAlignment="1" applyProtection="1">
      <alignment horizontal="center"/>
      <protection/>
    </xf>
    <xf numFmtId="174" fontId="14" fillId="0" borderId="12" xfId="43" applyNumberFormat="1" applyFont="1" applyFill="1" applyBorder="1" applyAlignment="1" applyProtection="1">
      <alignment horizontal="right"/>
      <protection/>
    </xf>
    <xf numFmtId="0" fontId="14" fillId="0" borderId="0" xfId="15" applyFont="1" applyFill="1" applyBorder="1" applyAlignment="1">
      <alignment horizontal="left"/>
      <protection/>
    </xf>
    <xf numFmtId="174" fontId="14" fillId="0" borderId="0" xfId="15" applyNumberFormat="1" applyFont="1" applyFill="1" applyAlignment="1">
      <alignment/>
      <protection/>
    </xf>
    <xf numFmtId="176" fontId="12" fillId="0" borderId="0" xfId="15" applyNumberFormat="1" applyFont="1" applyBorder="1" applyAlignment="1">
      <alignment horizontal="left"/>
      <protection/>
    </xf>
    <xf numFmtId="0" fontId="12" fillId="0" borderId="0" xfId="15" applyFont="1" applyAlignment="1">
      <alignment horizontal="center" wrapText="1"/>
      <protection/>
    </xf>
    <xf numFmtId="0" fontId="12" fillId="0" borderId="0" xfId="15" applyFont="1" applyAlignment="1" quotePrefix="1">
      <alignment horizontal="right" wrapText="1"/>
      <protection/>
    </xf>
    <xf numFmtId="174" fontId="12" fillId="0" borderId="14" xfId="43" applyNumberFormat="1" applyFont="1" applyFill="1" applyBorder="1" applyAlignment="1" applyProtection="1">
      <alignment horizontal="center"/>
      <protection/>
    </xf>
    <xf numFmtId="174" fontId="12" fillId="0" borderId="0" xfId="43" applyNumberFormat="1" applyFont="1" applyFill="1" applyBorder="1" applyAlignment="1" applyProtection="1">
      <alignment horizontal="center"/>
      <protection/>
    </xf>
    <xf numFmtId="0" fontId="12" fillId="0" borderId="0" xfId="15" applyFont="1" applyFill="1" applyAlignment="1">
      <alignment horizontal="center"/>
      <protection/>
    </xf>
    <xf numFmtId="174" fontId="12" fillId="0" borderId="19" xfId="43" applyNumberFormat="1" applyFont="1" applyFill="1" applyBorder="1" applyAlignment="1" applyProtection="1">
      <alignment horizontal="center"/>
      <protection/>
    </xf>
    <xf numFmtId="179" fontId="12" fillId="0" borderId="0" xfId="43" applyNumberFormat="1" applyFont="1" applyAlignment="1">
      <alignment/>
    </xf>
    <xf numFmtId="179" fontId="12" fillId="0" borderId="0" xfId="43" applyNumberFormat="1" applyFont="1" applyFill="1" applyBorder="1" applyAlignment="1" applyProtection="1">
      <alignment horizontal="right"/>
      <protection/>
    </xf>
    <xf numFmtId="174" fontId="34" fillId="0" borderId="0" xfId="43" applyNumberFormat="1" applyFont="1" applyFill="1" applyBorder="1" applyAlignment="1" applyProtection="1">
      <alignment horizontal="right"/>
      <protection/>
    </xf>
    <xf numFmtId="174" fontId="12" fillId="0" borderId="0" xfId="43" applyNumberFormat="1" applyFont="1" applyAlignment="1">
      <alignment/>
    </xf>
    <xf numFmtId="176" fontId="14" fillId="0" borderId="0" xfId="15" applyNumberFormat="1" applyFont="1" applyBorder="1" applyAlignment="1">
      <alignment horizontal="left"/>
      <protection/>
    </xf>
    <xf numFmtId="174" fontId="14" fillId="0" borderId="0" xfId="43" applyNumberFormat="1" applyFont="1" applyFill="1" applyAlignment="1">
      <alignment vertical="center"/>
    </xf>
    <xf numFmtId="174" fontId="14" fillId="0" borderId="0" xfId="43" applyNumberFormat="1" applyFont="1" applyFill="1" applyAlignment="1">
      <alignment horizontal="right" vertical="center"/>
    </xf>
    <xf numFmtId="0" fontId="34" fillId="0" borderId="0" xfId="15" applyFont="1" applyAlignment="1">
      <alignment/>
      <protection/>
    </xf>
    <xf numFmtId="174" fontId="34" fillId="0" borderId="0" xfId="43" applyNumberFormat="1" applyFont="1" applyAlignment="1">
      <alignment/>
    </xf>
    <xf numFmtId="174" fontId="14" fillId="0" borderId="16" xfId="43" applyNumberFormat="1" applyFont="1" applyFill="1" applyBorder="1" applyAlignment="1" applyProtection="1">
      <alignment horizontal="right"/>
      <protection/>
    </xf>
    <xf numFmtId="174" fontId="14" fillId="0" borderId="0" xfId="43" applyNumberFormat="1" applyFont="1" applyFill="1" applyAlignment="1">
      <alignment/>
    </xf>
    <xf numFmtId="0" fontId="14" fillId="0" borderId="0" xfId="15" applyFont="1" applyAlignment="1">
      <alignment horizontal="justify" wrapText="1"/>
      <protection/>
    </xf>
    <xf numFmtId="0" fontId="14" fillId="0" borderId="0" xfId="15" applyFont="1" applyFill="1" applyAlignment="1" quotePrefix="1">
      <alignment horizontal="right"/>
      <protection/>
    </xf>
    <xf numFmtId="0" fontId="14" fillId="0" borderId="0" xfId="15" applyFont="1" applyFill="1" applyAlignment="1" quotePrefix="1">
      <alignment horizontal="justify" vertical="center" wrapText="1"/>
      <protection/>
    </xf>
    <xf numFmtId="174" fontId="14" fillId="0" borderId="0" xfId="43" applyNumberFormat="1" applyFont="1" applyFill="1" applyBorder="1" applyAlignment="1" applyProtection="1">
      <alignment vertical="center"/>
      <protection/>
    </xf>
    <xf numFmtId="173" fontId="14" fillId="0" borderId="0" xfId="43" applyNumberFormat="1" applyFont="1" applyAlignment="1">
      <alignment horizontal="right"/>
    </xf>
    <xf numFmtId="43" fontId="14" fillId="0" borderId="0" xfId="43" applyFont="1" applyAlignment="1">
      <alignment/>
    </xf>
    <xf numFmtId="174" fontId="14" fillId="0" borderId="0" xfId="43" applyNumberFormat="1" applyFont="1" applyFill="1" applyBorder="1" applyAlignment="1" applyProtection="1">
      <alignment horizontal="center" wrapText="1"/>
      <protection/>
    </xf>
    <xf numFmtId="0" fontId="14" fillId="0" borderId="0" xfId="15" applyFont="1" applyFill="1" applyBorder="1" applyAlignment="1">
      <alignment horizontal="left" wrapText="1"/>
      <protection/>
    </xf>
    <xf numFmtId="0" fontId="14" fillId="0" borderId="0" xfId="15" applyFont="1" applyFill="1" applyBorder="1" applyAlignment="1">
      <alignment horizontal="center" wrapText="1"/>
      <protection/>
    </xf>
    <xf numFmtId="0" fontId="12" fillId="0" borderId="14" xfId="15" applyFont="1" applyFill="1" applyBorder="1" applyAlignment="1">
      <alignment horizontal="center" wrapText="1"/>
      <protection/>
    </xf>
    <xf numFmtId="0" fontId="12" fillId="0" borderId="0" xfId="15" applyFont="1" applyFill="1" applyBorder="1" applyAlignment="1">
      <alignment horizontal="center" wrapText="1"/>
      <protection/>
    </xf>
    <xf numFmtId="0" fontId="12" fillId="0" borderId="0" xfId="15" applyFont="1" applyFill="1" applyBorder="1" applyAlignment="1">
      <alignment wrapText="1"/>
      <protection/>
    </xf>
    <xf numFmtId="0" fontId="14" fillId="0" borderId="12" xfId="15" applyFont="1" applyFill="1" applyBorder="1" applyAlignment="1">
      <alignment wrapText="1"/>
      <protection/>
    </xf>
    <xf numFmtId="0" fontId="12" fillId="0" borderId="14" xfId="15" applyFont="1" applyFill="1" applyBorder="1" applyAlignment="1">
      <alignment horizontal="center"/>
      <protection/>
    </xf>
    <xf numFmtId="0" fontId="12" fillId="0" borderId="19" xfId="15" applyFont="1" applyFill="1" applyBorder="1" applyAlignment="1">
      <alignment horizontal="center"/>
      <protection/>
    </xf>
    <xf numFmtId="174" fontId="12" fillId="0" borderId="19" xfId="43" applyNumberFormat="1" applyFont="1" applyFill="1" applyBorder="1" applyAlignment="1" applyProtection="1">
      <alignment horizontal="right"/>
      <protection/>
    </xf>
    <xf numFmtId="174" fontId="14" fillId="0" borderId="0" xfId="43" applyNumberFormat="1" applyFont="1" applyFill="1" applyBorder="1" applyAlignment="1" applyProtection="1">
      <alignment horizontal="center" vertical="center"/>
      <protection/>
    </xf>
    <xf numFmtId="174" fontId="12" fillId="0" borderId="16" xfId="43" applyNumberFormat="1" applyFont="1" applyFill="1" applyBorder="1" applyAlignment="1" applyProtection="1">
      <alignment horizontal="center"/>
      <protection/>
    </xf>
    <xf numFmtId="174" fontId="12" fillId="0" borderId="20" xfId="43" applyNumberFormat="1" applyFont="1" applyFill="1" applyBorder="1" applyAlignment="1" applyProtection="1">
      <alignment horizontal="right"/>
      <protection/>
    </xf>
    <xf numFmtId="0" fontId="14" fillId="0" borderId="0" xfId="15" applyFont="1" applyBorder="1" applyAlignment="1">
      <alignment wrapText="1"/>
      <protection/>
    </xf>
    <xf numFmtId="0" fontId="12" fillId="0" borderId="14" xfId="15" applyFont="1" applyBorder="1" applyAlignment="1">
      <alignment/>
      <protection/>
    </xf>
    <xf numFmtId="0" fontId="12" fillId="0" borderId="14" xfId="15" applyFont="1" applyBorder="1" applyAlignment="1">
      <alignment horizontal="center" wrapText="1"/>
      <protection/>
    </xf>
    <xf numFmtId="174" fontId="12" fillId="0" borderId="14" xfId="43" applyNumberFormat="1" applyFont="1" applyFill="1" applyBorder="1" applyAlignment="1" applyProtection="1">
      <alignment horizontal="center" wrapText="1"/>
      <protection/>
    </xf>
    <xf numFmtId="43" fontId="14" fillId="0" borderId="0" xfId="43" applyFont="1" applyAlignment="1">
      <alignment/>
    </xf>
    <xf numFmtId="43" fontId="14" fillId="0" borderId="0" xfId="43" applyFont="1" applyFill="1" applyBorder="1" applyAlignment="1" applyProtection="1">
      <alignment horizontal="right"/>
      <protection/>
    </xf>
    <xf numFmtId="43" fontId="14" fillId="0" borderId="14" xfId="43" applyFont="1" applyBorder="1" applyAlignment="1">
      <alignment/>
    </xf>
    <xf numFmtId="43" fontId="14" fillId="0" borderId="14" xfId="43" applyFont="1" applyFill="1" applyBorder="1" applyAlignment="1" applyProtection="1">
      <alignment horizontal="right"/>
      <protection/>
    </xf>
    <xf numFmtId="0" fontId="12" fillId="0" borderId="12" xfId="15" applyFont="1" applyBorder="1" applyAlignment="1">
      <alignment/>
      <protection/>
    </xf>
    <xf numFmtId="43" fontId="14" fillId="0" borderId="12" xfId="43" applyFont="1" applyBorder="1" applyAlignment="1">
      <alignment/>
    </xf>
    <xf numFmtId="174" fontId="12" fillId="0" borderId="12" xfId="43" applyNumberFormat="1" applyFont="1" applyFill="1" applyBorder="1" applyAlignment="1" applyProtection="1">
      <alignment horizontal="right"/>
      <protection/>
    </xf>
    <xf numFmtId="0" fontId="12" fillId="0" borderId="0" xfId="15" applyFont="1" applyAlignment="1">
      <alignment horizontal="center"/>
      <protection/>
    </xf>
    <xf numFmtId="10" fontId="14" fillId="0" borderId="0" xfId="65" applyNumberFormat="1" applyFont="1" applyBorder="1" applyAlignment="1">
      <alignment horizontal="center"/>
    </xf>
    <xf numFmtId="10" fontId="12" fillId="0" borderId="0" xfId="65" applyNumberFormat="1" applyFont="1" applyFill="1" applyBorder="1" applyAlignment="1" applyProtection="1">
      <alignment horizontal="center"/>
      <protection/>
    </xf>
    <xf numFmtId="181" fontId="14" fillId="0" borderId="16" xfId="65" applyNumberFormat="1" applyFont="1" applyFill="1" applyBorder="1" applyAlignment="1" applyProtection="1">
      <alignment horizontal="center"/>
      <protection/>
    </xf>
    <xf numFmtId="0" fontId="14" fillId="0" borderId="0" xfId="15" applyFont="1" applyAlignment="1">
      <alignment horizontal="center"/>
      <protection/>
    </xf>
    <xf numFmtId="9" fontId="14" fillId="0" borderId="0" xfId="65" applyFont="1" applyFill="1" applyBorder="1" applyAlignment="1" applyProtection="1">
      <alignment horizontal="right"/>
      <protection/>
    </xf>
    <xf numFmtId="174" fontId="14" fillId="0" borderId="0" xfId="65" applyNumberFormat="1" applyFont="1" applyFill="1" applyBorder="1" applyAlignment="1" applyProtection="1">
      <alignment horizontal="right"/>
      <protection/>
    </xf>
    <xf numFmtId="181" fontId="14" fillId="0" borderId="0" xfId="65" applyNumberFormat="1" applyFont="1" applyFill="1" applyBorder="1" applyAlignment="1" applyProtection="1">
      <alignment horizontal="right"/>
      <protection/>
    </xf>
    <xf numFmtId="174" fontId="12" fillId="0" borderId="15" xfId="43" applyNumberFormat="1" applyFont="1" applyFill="1" applyBorder="1" applyAlignment="1" applyProtection="1">
      <alignment/>
      <protection/>
    </xf>
    <xf numFmtId="173" fontId="14" fillId="0" borderId="0" xfId="43" applyNumberFormat="1" applyFont="1" applyFill="1" applyAlignment="1">
      <alignment/>
    </xf>
    <xf numFmtId="0" fontId="14" fillId="0" borderId="0" xfId="15" applyFont="1" applyFill="1" applyAlignment="1" quotePrefix="1">
      <alignment/>
      <protection/>
    </xf>
    <xf numFmtId="0" fontId="12" fillId="0" borderId="0" xfId="0" applyFont="1" applyAlignment="1">
      <alignment horizontal="center"/>
    </xf>
    <xf numFmtId="174" fontId="14" fillId="0" borderId="0" xfId="0" applyNumberFormat="1" applyFont="1" applyAlignment="1">
      <alignment/>
    </xf>
    <xf numFmtId="3" fontId="12" fillId="0" borderId="0" xfId="0" applyNumberFormat="1" applyFont="1" applyAlignment="1">
      <alignment horizontal="right"/>
    </xf>
    <xf numFmtId="3" fontId="14" fillId="0" borderId="0" xfId="15" applyNumberFormat="1" applyFont="1">
      <alignment/>
      <protection/>
    </xf>
    <xf numFmtId="0" fontId="14" fillId="0" borderId="0" xfId="0" applyFont="1" applyAlignment="1" quotePrefix="1">
      <alignment/>
    </xf>
    <xf numFmtId="174" fontId="32" fillId="0" borderId="0" xfId="15" applyNumberFormat="1" applyFont="1">
      <alignment/>
      <protection/>
    </xf>
    <xf numFmtId="9" fontId="14" fillId="0" borderId="0" xfId="0" applyNumberFormat="1" applyFont="1" applyAlignment="1">
      <alignment/>
    </xf>
    <xf numFmtId="174" fontId="14" fillId="36" borderId="0" xfId="43" applyNumberFormat="1" applyFont="1" applyFill="1" applyBorder="1" applyAlignment="1" applyProtection="1">
      <alignment horizontal="right"/>
      <protection/>
    </xf>
    <xf numFmtId="180" fontId="14" fillId="0" borderId="0" xfId="43" applyNumberFormat="1" applyFont="1" applyAlignment="1">
      <alignment/>
    </xf>
    <xf numFmtId="173" fontId="0" fillId="0" borderId="0" xfId="0" applyNumberFormat="1" applyAlignment="1">
      <alignment/>
    </xf>
    <xf numFmtId="0" fontId="12" fillId="0" borderId="0" xfId="15" applyFont="1" applyFill="1" applyAlignment="1">
      <alignment horizontal="justify"/>
      <protection/>
    </xf>
    <xf numFmtId="0" fontId="14" fillId="0" borderId="0" xfId="15" applyFont="1" applyFill="1" applyAlignment="1">
      <alignment horizontal="justify"/>
      <protection/>
    </xf>
    <xf numFmtId="0" fontId="12" fillId="0" borderId="0" xfId="15" applyFont="1" applyFill="1">
      <alignment/>
      <protection/>
    </xf>
    <xf numFmtId="174" fontId="14" fillId="0" borderId="0" xfId="43" applyNumberFormat="1" applyFont="1" applyFill="1" applyBorder="1" applyAlignment="1" applyProtection="1">
      <alignment horizontal="justify" vertical="top"/>
      <protection/>
    </xf>
    <xf numFmtId="0" fontId="12" fillId="39" borderId="0" xfId="15" applyFont="1" applyFill="1" applyAlignment="1" quotePrefix="1">
      <alignment horizontal="right"/>
      <protection/>
    </xf>
    <xf numFmtId="0" fontId="12" fillId="39" borderId="0" xfId="15" applyFont="1" applyFill="1" applyAlignment="1">
      <alignment/>
      <protection/>
    </xf>
    <xf numFmtId="0" fontId="14" fillId="39" borderId="0" xfId="15" applyFont="1" applyFill="1" applyAlignment="1">
      <alignment/>
      <protection/>
    </xf>
    <xf numFmtId="174" fontId="12" fillId="39" borderId="0" xfId="43" applyNumberFormat="1" applyFont="1" applyFill="1" applyBorder="1" applyAlignment="1" applyProtection="1">
      <alignment horizontal="right"/>
      <protection/>
    </xf>
    <xf numFmtId="174" fontId="14" fillId="39" borderId="0" xfId="43" applyNumberFormat="1" applyFont="1" applyFill="1" applyBorder="1" applyAlignment="1" applyProtection="1">
      <alignment horizontal="right"/>
      <protection/>
    </xf>
    <xf numFmtId="0" fontId="12" fillId="39" borderId="0" xfId="15" applyFont="1" applyFill="1" applyAlignment="1">
      <alignment horizontal="right"/>
      <protection/>
    </xf>
    <xf numFmtId="0" fontId="14" fillId="39" borderId="0" xfId="15" applyFont="1" applyFill="1" applyAlignment="1" quotePrefix="1">
      <alignment/>
      <protection/>
    </xf>
    <xf numFmtId="0" fontId="14" fillId="39" borderId="0" xfId="15" applyFont="1" applyFill="1" applyAlignment="1">
      <alignment horizontal="right"/>
      <protection/>
    </xf>
    <xf numFmtId="0" fontId="14" fillId="39" borderId="0" xfId="15" applyFont="1" applyFill="1" applyBorder="1" applyAlignment="1">
      <alignment wrapText="1"/>
      <protection/>
    </xf>
    <xf numFmtId="0" fontId="14" fillId="39" borderId="0" xfId="15" applyFont="1" applyFill="1" applyAlignment="1">
      <alignment horizontal="justify"/>
      <protection/>
    </xf>
    <xf numFmtId="174" fontId="12" fillId="39" borderId="16" xfId="43" applyNumberFormat="1" applyFont="1" applyFill="1" applyBorder="1" applyAlignment="1" applyProtection="1">
      <alignment horizontal="right"/>
      <protection/>
    </xf>
    <xf numFmtId="14" fontId="12" fillId="0" borderId="0" xfId="0" applyNumberFormat="1" applyFont="1" applyFill="1" applyAlignment="1">
      <alignment vertical="center"/>
    </xf>
    <xf numFmtId="174" fontId="14" fillId="0" borderId="0" xfId="0" applyNumberFormat="1" applyFont="1" applyFill="1" applyAlignment="1">
      <alignment vertical="center"/>
    </xf>
    <xf numFmtId="0" fontId="14" fillId="0" borderId="0" xfId="0" applyFont="1" applyFill="1" applyAlignment="1">
      <alignment vertical="center"/>
    </xf>
    <xf numFmtId="0" fontId="12" fillId="0" borderId="0" xfId="0" applyFont="1" applyFill="1" applyAlignment="1">
      <alignment vertical="center"/>
    </xf>
    <xf numFmtId="174" fontId="12" fillId="0" borderId="0" xfId="0" applyNumberFormat="1" applyFont="1" applyFill="1" applyAlignment="1">
      <alignment vertical="center"/>
    </xf>
    <xf numFmtId="178" fontId="12" fillId="0" borderId="0" xfId="43" applyNumberFormat="1" applyFont="1" applyFill="1" applyAlignment="1">
      <alignment vertical="center"/>
    </xf>
    <xf numFmtId="43" fontId="14" fillId="0" borderId="0" xfId="43" applyFont="1" applyFill="1" applyAlignment="1">
      <alignment vertical="center"/>
    </xf>
    <xf numFmtId="0" fontId="12" fillId="0" borderId="0" xfId="15" applyFont="1" applyFill="1" applyAlignment="1">
      <alignment vertical="top"/>
      <protection/>
    </xf>
    <xf numFmtId="0" fontId="12" fillId="0" borderId="0" xfId="15" applyFont="1" applyFill="1" applyAlignment="1" quotePrefix="1">
      <alignment horizontal="right"/>
      <protection/>
    </xf>
    <xf numFmtId="0" fontId="12" fillId="0" borderId="0" xfId="15" applyFont="1" applyFill="1" applyBorder="1" applyAlignment="1">
      <alignment horizontal="left"/>
      <protection/>
    </xf>
    <xf numFmtId="174" fontId="12" fillId="0" borderId="0" xfId="43" applyNumberFormat="1" applyFont="1" applyFill="1" applyBorder="1" applyAlignment="1" applyProtection="1">
      <alignment horizontal="center" wrapText="1"/>
      <protection/>
    </xf>
    <xf numFmtId="0" fontId="14" fillId="0" borderId="0" xfId="0" applyFont="1" applyFill="1" applyAlignment="1">
      <alignment horizontal="right" vertical="center"/>
    </xf>
    <xf numFmtId="0" fontId="14" fillId="0" borderId="0" xfId="0" applyFont="1" applyFill="1" applyBorder="1" applyAlignment="1">
      <alignment horizontal="left" vertical="top"/>
    </xf>
    <xf numFmtId="0" fontId="14" fillId="0" borderId="0" xfId="0" applyFont="1" applyFill="1" applyAlignment="1">
      <alignment horizontal="left" vertical="center"/>
    </xf>
    <xf numFmtId="0" fontId="14" fillId="0" borderId="0" xfId="0" applyFont="1" applyFill="1" applyBorder="1" applyAlignment="1">
      <alignment horizontal="center" vertical="center"/>
    </xf>
    <xf numFmtId="43" fontId="14" fillId="0" borderId="0" xfId="43" applyFont="1" applyFill="1" applyBorder="1" applyAlignment="1" applyProtection="1">
      <alignment horizontal="center" vertical="center"/>
      <protection/>
    </xf>
    <xf numFmtId="0" fontId="12" fillId="0" borderId="0" xfId="0" applyFont="1" applyFill="1" applyAlignment="1">
      <alignment horizontal="left" vertical="center"/>
    </xf>
    <xf numFmtId="0" fontId="12" fillId="0" borderId="0" xfId="0" applyFont="1" applyFill="1" applyAlignment="1">
      <alignment horizontal="right" vertical="center"/>
    </xf>
    <xf numFmtId="0" fontId="14"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174" fontId="14" fillId="0" borderId="0" xfId="0" applyNumberFormat="1" applyFont="1" applyFill="1" applyAlignment="1">
      <alignment horizontal="left" vertical="center"/>
    </xf>
    <xf numFmtId="174" fontId="14" fillId="0" borderId="0" xfId="43" applyNumberFormat="1" applyFont="1" applyFill="1" applyBorder="1" applyAlignment="1" applyProtection="1">
      <alignment horizontal="center" vertical="top"/>
      <protection/>
    </xf>
    <xf numFmtId="0" fontId="14" fillId="0" borderId="0" xfId="0" applyFont="1" applyFill="1" applyAlignment="1">
      <alignment horizontal="left" vertical="top"/>
    </xf>
    <xf numFmtId="0" fontId="14" fillId="0" borderId="0" xfId="0" applyFont="1" applyFill="1" applyBorder="1" applyAlignment="1">
      <alignment vertical="top" wrapText="1"/>
    </xf>
    <xf numFmtId="0" fontId="14" fillId="0" borderId="0" xfId="0" applyFont="1" applyFill="1" applyAlignment="1">
      <alignment horizontal="center"/>
    </xf>
    <xf numFmtId="0" fontId="14" fillId="0" borderId="0" xfId="0" applyFont="1" applyFill="1" applyAlignment="1">
      <alignment horizontal="right"/>
    </xf>
    <xf numFmtId="0" fontId="12" fillId="0" borderId="0" xfId="0" applyFont="1" applyFill="1" applyAlignment="1">
      <alignment/>
    </xf>
    <xf numFmtId="0" fontId="12" fillId="39" borderId="0" xfId="15" applyFont="1" applyFill="1" applyAlignment="1">
      <alignment horizontal="left"/>
      <protection/>
    </xf>
    <xf numFmtId="0" fontId="14" fillId="39" borderId="0" xfId="15" applyFont="1" applyFill="1" applyAlignment="1">
      <alignment horizontal="left"/>
      <protection/>
    </xf>
    <xf numFmtId="174" fontId="14" fillId="0" borderId="0" xfId="43" applyNumberFormat="1" applyFont="1" applyFill="1" applyBorder="1" applyAlignment="1">
      <alignment/>
    </xf>
    <xf numFmtId="0" fontId="14" fillId="0" borderId="0" xfId="15" applyFont="1" applyFill="1" applyAlignment="1">
      <alignment vertical="top"/>
      <protection/>
    </xf>
    <xf numFmtId="0" fontId="14" fillId="0" borderId="0" xfId="15" applyFont="1" applyFill="1" applyAlignment="1">
      <alignment horizontal="center" vertical="top"/>
      <protection/>
    </xf>
    <xf numFmtId="0" fontId="12" fillId="0" borderId="0" xfId="15" applyFont="1" applyFill="1" applyAlignment="1">
      <alignment horizontal="center" vertical="top" wrapText="1"/>
      <protection/>
    </xf>
    <xf numFmtId="0" fontId="14" fillId="0" borderId="0" xfId="15" applyFont="1" applyFill="1" applyAlignment="1">
      <alignment horizontal="center" vertical="top" wrapText="1"/>
      <protection/>
    </xf>
    <xf numFmtId="0" fontId="14" fillId="0" borderId="0" xfId="15" applyFont="1" applyFill="1" applyAlignment="1">
      <alignment horizontal="center"/>
      <protection/>
    </xf>
    <xf numFmtId="174" fontId="14" fillId="0" borderId="0" xfId="15" applyNumberFormat="1" applyFont="1" applyFill="1" applyAlignment="1">
      <alignment horizontal="left"/>
      <protection/>
    </xf>
    <xf numFmtId="174" fontId="14" fillId="0" borderId="0" xfId="43" applyNumberFormat="1" applyFont="1" applyFill="1" applyAlignment="1">
      <alignment horizontal="left"/>
    </xf>
    <xf numFmtId="176" fontId="12" fillId="0" borderId="0" xfId="15" applyNumberFormat="1" applyFont="1" applyFill="1" applyBorder="1" applyAlignment="1">
      <alignment/>
      <protection/>
    </xf>
    <xf numFmtId="176" fontId="12" fillId="0" borderId="0" xfId="15" applyNumberFormat="1" applyFont="1" applyFill="1" applyBorder="1" applyAlignment="1">
      <alignment horizontal="left"/>
      <protection/>
    </xf>
    <xf numFmtId="176" fontId="14" fillId="0" borderId="0" xfId="15" applyNumberFormat="1" applyFont="1" applyFill="1" applyBorder="1" applyAlignment="1">
      <alignment/>
      <protection/>
    </xf>
    <xf numFmtId="0" fontId="14" fillId="0" borderId="0" xfId="15" applyNumberFormat="1" applyFont="1" applyFill="1" applyBorder="1" applyAlignment="1">
      <alignment horizontal="left"/>
      <protection/>
    </xf>
    <xf numFmtId="0" fontId="14" fillId="0" borderId="0" xfId="15" applyNumberFormat="1" applyFont="1" applyFill="1" applyBorder="1" applyAlignment="1">
      <alignment/>
      <protection/>
    </xf>
    <xf numFmtId="0" fontId="14" fillId="0" borderId="0" xfId="15" applyNumberFormat="1" applyFont="1" applyFill="1" applyBorder="1">
      <alignment/>
      <protection/>
    </xf>
    <xf numFmtId="176" fontId="14" fillId="0" borderId="0" xfId="15" applyNumberFormat="1" applyFont="1" applyFill="1" applyAlignment="1">
      <alignment/>
      <protection/>
    </xf>
    <xf numFmtId="0" fontId="14" fillId="0" borderId="0" xfId="15" applyNumberFormat="1" applyFont="1" applyFill="1" applyAlignment="1">
      <alignment/>
      <protection/>
    </xf>
    <xf numFmtId="0" fontId="14" fillId="0" borderId="0" xfId="15" applyNumberFormat="1" applyFont="1" applyFill="1">
      <alignment/>
      <protection/>
    </xf>
    <xf numFmtId="176" fontId="12" fillId="0" borderId="0" xfId="15" applyNumberFormat="1" applyFont="1" applyFill="1" applyAlignment="1">
      <alignment/>
      <protection/>
    </xf>
    <xf numFmtId="176" fontId="12" fillId="0" borderId="0" xfId="15" applyNumberFormat="1" applyFont="1" applyFill="1" applyAlignment="1">
      <alignment horizontal="center"/>
      <protection/>
    </xf>
    <xf numFmtId="176" fontId="12" fillId="0" borderId="0" xfId="15" applyNumberFormat="1" applyFont="1" applyFill="1" applyAlignment="1">
      <alignment horizontal="left"/>
      <protection/>
    </xf>
    <xf numFmtId="0" fontId="12" fillId="0" borderId="0" xfId="15" applyFont="1" applyFill="1" applyAlignment="1" quotePrefix="1">
      <alignment horizontal="right" wrapText="1"/>
      <protection/>
    </xf>
    <xf numFmtId="14" fontId="1" fillId="0" borderId="0" xfId="43" applyNumberFormat="1" applyFont="1" applyBorder="1" applyAlignment="1">
      <alignment horizontal="center" vertical="center"/>
    </xf>
    <xf numFmtId="173" fontId="1" fillId="0" borderId="0" xfId="0" applyNumberFormat="1" applyFont="1" applyAlignment="1">
      <alignment/>
    </xf>
    <xf numFmtId="14" fontId="12" fillId="0" borderId="0" xfId="43" applyNumberFormat="1" applyFont="1" applyFill="1" applyBorder="1" applyAlignment="1" applyProtection="1">
      <alignment horizontal="center"/>
      <protection/>
    </xf>
    <xf numFmtId="14" fontId="1" fillId="0" borderId="0" xfId="0" applyNumberFormat="1" applyFont="1" applyAlignment="1" quotePrefix="1">
      <alignment/>
    </xf>
    <xf numFmtId="173" fontId="1" fillId="0" borderId="21" xfId="43" applyNumberFormat="1" applyFont="1" applyBorder="1" applyAlignment="1">
      <alignment/>
    </xf>
    <xf numFmtId="173" fontId="2" fillId="0" borderId="22" xfId="43" applyNumberFormat="1" applyFont="1" applyBorder="1" applyAlignment="1">
      <alignment/>
    </xf>
    <xf numFmtId="0" fontId="40" fillId="0" borderId="0" xfId="0" applyNumberFormat="1" applyFont="1" applyAlignment="1">
      <alignment/>
    </xf>
    <xf numFmtId="173" fontId="40" fillId="0" borderId="0" xfId="43" applyNumberFormat="1" applyFont="1" applyAlignment="1">
      <alignment/>
    </xf>
    <xf numFmtId="173" fontId="0" fillId="0" borderId="0" xfId="43" applyNumberFormat="1" applyFont="1" applyAlignment="1">
      <alignment/>
    </xf>
    <xf numFmtId="173" fontId="40" fillId="0" borderId="0" xfId="43" applyNumberFormat="1" applyFont="1" applyFill="1" applyAlignment="1">
      <alignment/>
    </xf>
    <xf numFmtId="173" fontId="12" fillId="0" borderId="0" xfId="43" applyNumberFormat="1" applyFont="1" applyAlignment="1">
      <alignment horizontal="left"/>
    </xf>
    <xf numFmtId="173" fontId="12" fillId="0" borderId="0" xfId="43" applyNumberFormat="1" applyFont="1" applyAlignment="1">
      <alignment/>
    </xf>
    <xf numFmtId="173" fontId="12" fillId="0" borderId="0" xfId="15" applyNumberFormat="1" applyFont="1">
      <alignment/>
      <protection/>
    </xf>
    <xf numFmtId="173" fontId="1" fillId="0" borderId="23" xfId="43" applyNumberFormat="1" applyFont="1" applyBorder="1" applyAlignment="1">
      <alignment/>
    </xf>
    <xf numFmtId="173" fontId="1" fillId="0" borderId="0" xfId="43" applyNumberFormat="1" applyFont="1" applyFill="1" applyAlignment="1">
      <alignment/>
    </xf>
    <xf numFmtId="173" fontId="1" fillId="0" borderId="0" xfId="43" applyNumberFormat="1" applyFont="1" applyFill="1" applyBorder="1" applyAlignment="1">
      <alignment/>
    </xf>
    <xf numFmtId="0" fontId="1" fillId="0" borderId="11" xfId="0" applyFont="1" applyFill="1" applyBorder="1" applyAlignment="1">
      <alignment horizontal="center" vertical="center" wrapText="1"/>
    </xf>
    <xf numFmtId="173" fontId="1" fillId="0" borderId="11" xfId="43" applyNumberFormat="1" applyFont="1" applyFill="1" applyBorder="1" applyAlignment="1">
      <alignment/>
    </xf>
    <xf numFmtId="173" fontId="2" fillId="0" borderId="11" xfId="43" applyNumberFormat="1" applyFont="1" applyFill="1" applyBorder="1" applyAlignment="1">
      <alignment/>
    </xf>
    <xf numFmtId="173" fontId="2" fillId="0" borderId="0" xfId="43" applyNumberFormat="1" applyFont="1" applyFill="1" applyBorder="1" applyAlignment="1">
      <alignment/>
    </xf>
    <xf numFmtId="173" fontId="2" fillId="0" borderId="22" xfId="43" applyNumberFormat="1" applyFont="1" applyFill="1" applyBorder="1" applyAlignment="1">
      <alignment/>
    </xf>
    <xf numFmtId="173" fontId="14" fillId="0" borderId="0" xfId="43" applyNumberFormat="1" applyFont="1" applyAlignment="1">
      <alignment/>
    </xf>
    <xf numFmtId="173" fontId="14" fillId="0" borderId="0" xfId="0" applyNumberFormat="1" applyFont="1" applyAlignment="1">
      <alignment/>
    </xf>
    <xf numFmtId="0" fontId="5" fillId="0" borderId="0" xfId="59" applyFont="1" applyBorder="1" applyAlignment="1">
      <alignment horizontal="center"/>
      <protection/>
    </xf>
    <xf numFmtId="0" fontId="7" fillId="0" borderId="0" xfId="59" applyFont="1" applyBorder="1" applyAlignment="1">
      <alignment horizontal="center" vertical="center"/>
      <protection/>
    </xf>
    <xf numFmtId="0" fontId="9" fillId="0" borderId="0" xfId="59" applyFont="1" applyBorder="1" applyAlignment="1">
      <alignment horizontal="center"/>
      <protection/>
    </xf>
    <xf numFmtId="0" fontId="5" fillId="0" borderId="0" xfId="59" applyFont="1" applyBorder="1" applyAlignment="1">
      <alignment horizontal="center" vertical="center" wrapText="1"/>
      <protection/>
    </xf>
    <xf numFmtId="173" fontId="1" fillId="0" borderId="12" xfId="43" applyNumberFormat="1" applyFont="1" applyBorder="1" applyAlignment="1">
      <alignment horizontal="right"/>
    </xf>
    <xf numFmtId="0" fontId="15" fillId="0" borderId="0" xfId="0" applyFont="1" applyAlignment="1">
      <alignment horizontal="center"/>
    </xf>
    <xf numFmtId="0" fontId="1" fillId="0" borderId="0" xfId="0" applyFont="1" applyAlignment="1">
      <alignment horizontal="center"/>
    </xf>
    <xf numFmtId="0" fontId="37" fillId="0" borderId="0" xfId="0" applyFont="1" applyAlignment="1">
      <alignment horizontal="center" vertical="center"/>
    </xf>
    <xf numFmtId="0" fontId="10" fillId="0" borderId="0" xfId="0" applyFont="1" applyAlignment="1">
      <alignment horizontal="center" vertical="center"/>
    </xf>
    <xf numFmtId="0" fontId="1" fillId="0" borderId="0" xfId="0" applyFont="1" applyBorder="1" applyAlignment="1">
      <alignment/>
    </xf>
    <xf numFmtId="0" fontId="1" fillId="0" borderId="0" xfId="0" applyFont="1" applyAlignment="1">
      <alignment/>
    </xf>
    <xf numFmtId="0" fontId="1" fillId="0" borderId="0" xfId="0" applyFont="1" applyBorder="1" applyAlignment="1">
      <alignment horizontal="center"/>
    </xf>
    <xf numFmtId="0" fontId="11" fillId="0" borderId="0" xfId="0" applyFont="1" applyAlignment="1">
      <alignment horizontal="center" vertical="center"/>
    </xf>
    <xf numFmtId="176" fontId="23" fillId="0" borderId="0" xfId="43" applyNumberFormat="1" applyFont="1" applyFill="1" applyBorder="1" applyAlignment="1" applyProtection="1">
      <alignment horizontal="center"/>
      <protection/>
    </xf>
    <xf numFmtId="176" fontId="27" fillId="0" borderId="0" xfId="43" applyNumberFormat="1" applyFont="1" applyFill="1" applyBorder="1" applyAlignment="1" applyProtection="1">
      <alignment horizontal="center"/>
      <protection/>
    </xf>
    <xf numFmtId="0" fontId="23" fillId="0" borderId="0" xfId="15" applyFont="1" applyFill="1" applyBorder="1" applyAlignment="1">
      <alignment horizontal="center" vertical="center"/>
      <protection/>
    </xf>
    <xf numFmtId="0" fontId="14" fillId="0" borderId="0" xfId="60" applyFont="1" applyFill="1" applyBorder="1" applyAlignment="1">
      <alignment horizontal="left" wrapText="1"/>
      <protection/>
    </xf>
    <xf numFmtId="0" fontId="14" fillId="0" borderId="0" xfId="60" applyFont="1" applyFill="1" applyBorder="1" applyAlignment="1">
      <alignment wrapText="1"/>
      <protection/>
    </xf>
    <xf numFmtId="176" fontId="12" fillId="0" borderId="0" xfId="43" applyNumberFormat="1" applyFont="1" applyFill="1" applyBorder="1" applyAlignment="1" applyProtection="1">
      <alignment horizontal="center"/>
      <protection/>
    </xf>
    <xf numFmtId="174" fontId="34" fillId="0" borderId="0" xfId="43" applyNumberFormat="1" applyFont="1" applyFill="1" applyBorder="1" applyAlignment="1" applyProtection="1">
      <alignment horizontal="right"/>
      <protection/>
    </xf>
    <xf numFmtId="0" fontId="14" fillId="0" borderId="0" xfId="15" applyFont="1" applyFill="1" applyAlignment="1">
      <alignment horizontal="justify" vertical="center" wrapText="1"/>
      <protection/>
    </xf>
    <xf numFmtId="0" fontId="14" fillId="0" borderId="0" xfId="0" applyFont="1" applyFill="1" applyBorder="1" applyAlignment="1">
      <alignment horizontal="left" vertical="top" wrapText="1"/>
    </xf>
    <xf numFmtId="0" fontId="14" fillId="0" borderId="0" xfId="15" applyFont="1" applyFill="1" applyBorder="1" applyAlignment="1">
      <alignment horizontal="justify" wrapText="1"/>
      <protection/>
    </xf>
    <xf numFmtId="0" fontId="14" fillId="0" borderId="0" xfId="0" applyFont="1" applyFill="1" applyAlignment="1">
      <alignment horizontal="left" wrapText="1"/>
    </xf>
    <xf numFmtId="0" fontId="12" fillId="0" borderId="0" xfId="15" applyFont="1" applyFill="1" applyAlignment="1">
      <alignment horizontal="justify" vertical="center" wrapText="1"/>
      <protection/>
    </xf>
    <xf numFmtId="0" fontId="0" fillId="0" borderId="0" xfId="0" applyAlignment="1">
      <alignment horizontal="justify" vertical="center" wrapText="1"/>
    </xf>
    <xf numFmtId="0" fontId="12" fillId="0" borderId="0" xfId="15" applyFont="1" applyFill="1" applyBorder="1" applyAlignment="1">
      <alignment vertical="top" wrapText="1"/>
      <protection/>
    </xf>
    <xf numFmtId="0" fontId="14" fillId="0" borderId="0" xfId="15" applyFont="1" applyFill="1" applyAlignment="1" quotePrefix="1">
      <alignment horizontal="justify" vertical="top" wrapText="1"/>
      <protection/>
    </xf>
    <xf numFmtId="0" fontId="12" fillId="0" borderId="0" xfId="15" applyFont="1" applyFill="1" applyBorder="1" applyAlignment="1">
      <alignment horizontal="left" wrapText="1"/>
      <protection/>
    </xf>
    <xf numFmtId="0" fontId="12" fillId="0" borderId="0" xfId="0" applyFont="1" applyFill="1" applyAlignment="1">
      <alignment horizontal="center" vertical="center"/>
    </xf>
    <xf numFmtId="0" fontId="14" fillId="0" borderId="0" xfId="15" applyFont="1" applyFill="1" applyAlignment="1">
      <alignment horizontal="justify" wrapText="1"/>
      <protection/>
    </xf>
    <xf numFmtId="0" fontId="14" fillId="0" borderId="0" xfId="15" applyFont="1" applyFill="1" applyAlignment="1" quotePrefix="1">
      <alignment horizontal="justify" vertical="center" wrapText="1"/>
      <protection/>
    </xf>
    <xf numFmtId="0" fontId="14" fillId="0" borderId="0" xfId="15" applyNumberFormat="1" applyFont="1" applyFill="1" applyAlignment="1">
      <alignment horizontal="justify" vertical="center" wrapText="1"/>
      <protection/>
    </xf>
    <xf numFmtId="0" fontId="14" fillId="0" borderId="0" xfId="15" applyFont="1" applyAlignment="1">
      <alignment horizontal="justify" vertical="center" wrapText="1"/>
      <protection/>
    </xf>
    <xf numFmtId="0" fontId="14" fillId="0" borderId="0" xfId="15" applyFont="1" applyAlignment="1" quotePrefix="1">
      <alignment horizontal="left" wrapText="1"/>
      <protection/>
    </xf>
    <xf numFmtId="0" fontId="12" fillId="0" borderId="0" xfId="15" applyFont="1" applyAlignment="1">
      <alignment horizontal="left" wrapText="1"/>
      <protection/>
    </xf>
    <xf numFmtId="14" fontId="12" fillId="0" borderId="14" xfId="15" applyNumberFormat="1" applyFont="1" applyFill="1" applyBorder="1" applyAlignment="1">
      <alignment horizontal="center"/>
      <protection/>
    </xf>
    <xf numFmtId="14" fontId="12" fillId="0" borderId="14" xfId="43" applyNumberFormat="1" applyFont="1" applyFill="1" applyBorder="1" applyAlignment="1" applyProtection="1">
      <alignment horizontal="center"/>
      <protection/>
    </xf>
    <xf numFmtId="0" fontId="12" fillId="0" borderId="0" xfId="15" applyFont="1" applyAlignment="1">
      <alignment horizontal="justify" vertical="center" wrapText="1"/>
      <protection/>
    </xf>
    <xf numFmtId="0" fontId="14" fillId="0" borderId="0" xfId="15" applyFont="1" applyAlignment="1" quotePrefix="1">
      <alignment horizontal="right" vertical="top"/>
      <protection/>
    </xf>
    <xf numFmtId="0" fontId="14" fillId="0" borderId="0" xfId="15" applyFont="1" applyAlignment="1">
      <alignment horizontal="right" vertical="top"/>
      <protection/>
    </xf>
    <xf numFmtId="0" fontId="14" fillId="0" borderId="0" xfId="15" applyFont="1" applyAlignment="1">
      <alignment horizontal="justify" vertical="top" wrapText="1"/>
      <protection/>
    </xf>
    <xf numFmtId="0" fontId="14" fillId="0" borderId="0" xfId="15" applyFont="1" applyFill="1" applyBorder="1" applyAlignment="1">
      <alignment horizontal="justify" vertical="center" wrapText="1"/>
      <protection/>
    </xf>
    <xf numFmtId="0" fontId="14" fillId="0" borderId="0" xfId="15" applyFont="1" applyAlignment="1">
      <alignment horizontal="left"/>
      <protection/>
    </xf>
    <xf numFmtId="0" fontId="14" fillId="0" borderId="0" xfId="15" applyFont="1" applyAlignment="1">
      <alignment horizontal="left" wrapText="1"/>
      <protection/>
    </xf>
    <xf numFmtId="0" fontId="14" fillId="0" borderId="0" xfId="15" applyFont="1" applyBorder="1" applyAlignment="1">
      <alignment horizontal="justify"/>
      <protection/>
    </xf>
    <xf numFmtId="0" fontId="14" fillId="0" borderId="0" xfId="15" applyFont="1" applyAlignment="1" quotePrefix="1">
      <alignment horizontal="right"/>
      <protection/>
    </xf>
    <xf numFmtId="0" fontId="14" fillId="0" borderId="0" xfId="15" applyFont="1" applyAlignment="1">
      <alignment horizontal="right"/>
      <protection/>
    </xf>
    <xf numFmtId="0" fontId="14" fillId="0" borderId="0" xfId="15" applyFont="1" applyBorder="1" applyAlignment="1">
      <alignment horizontal="justify" vertical="top"/>
      <protection/>
    </xf>
    <xf numFmtId="0" fontId="14" fillId="40" borderId="0" xfId="15" applyFont="1" applyFill="1" applyBorder="1" applyAlignment="1">
      <alignment horizontal="justify"/>
      <protection/>
    </xf>
    <xf numFmtId="0" fontId="14" fillId="0" borderId="0" xfId="15" applyFont="1" applyFill="1" applyBorder="1" applyAlignment="1">
      <alignment horizontal="justify"/>
      <protection/>
    </xf>
    <xf numFmtId="0" fontId="12" fillId="0" borderId="0" xfId="15" applyFont="1" applyBorder="1" applyAlignment="1">
      <alignment horizontal="justify"/>
      <protection/>
    </xf>
    <xf numFmtId="0" fontId="12" fillId="35" borderId="0" xfId="15" applyFont="1" applyFill="1" applyBorder="1" applyAlignment="1">
      <alignment horizontal="justify"/>
      <protection/>
    </xf>
    <xf numFmtId="0" fontId="12" fillId="0" borderId="0" xfId="15" applyFont="1" applyBorder="1" applyAlignment="1">
      <alignment horizontal="left"/>
      <protection/>
    </xf>
    <xf numFmtId="0" fontId="12" fillId="0" borderId="0" xfId="15" applyFont="1" applyBorder="1" applyAlignment="1" quotePrefix="1">
      <alignment horizontal="justify"/>
      <protection/>
    </xf>
    <xf numFmtId="0" fontId="14" fillId="0" borderId="0" xfId="15" applyFont="1" applyBorder="1" applyAlignment="1" quotePrefix="1">
      <alignment horizontal="left"/>
      <protection/>
    </xf>
    <xf numFmtId="0" fontId="14" fillId="0" borderId="0" xfId="15" applyFont="1" applyBorder="1" applyAlignment="1">
      <alignment horizontal="left"/>
      <protection/>
    </xf>
    <xf numFmtId="0" fontId="12" fillId="0" borderId="0" xfId="15" applyFont="1" applyFill="1" applyBorder="1" applyAlignment="1" quotePrefix="1">
      <alignment horizontal="justify"/>
      <protection/>
    </xf>
    <xf numFmtId="0" fontId="12" fillId="0" borderId="0" xfId="15" applyFont="1" applyFill="1" applyBorder="1" applyAlignment="1">
      <alignment horizontal="justify"/>
      <protection/>
    </xf>
    <xf numFmtId="0" fontId="14" fillId="35" borderId="0" xfId="15" applyFont="1" applyFill="1" applyBorder="1" applyAlignment="1">
      <alignment horizontal="justify"/>
      <protection/>
    </xf>
    <xf numFmtId="0" fontId="14" fillId="35" borderId="0" xfId="15" applyFont="1" applyFill="1" applyBorder="1" applyAlignment="1">
      <alignment horizontal="justify" wrapText="1"/>
      <protection/>
    </xf>
    <xf numFmtId="0" fontId="14" fillId="35" borderId="0" xfId="15" applyFont="1" applyFill="1" applyBorder="1" applyAlignment="1">
      <alignment horizontal="justify" vertical="center" wrapText="1"/>
      <protection/>
    </xf>
    <xf numFmtId="0" fontId="12" fillId="35" borderId="0" xfId="15" applyFont="1" applyFill="1" applyBorder="1" applyAlignment="1">
      <alignment horizontal="justify" vertical="center" wrapText="1"/>
      <protection/>
    </xf>
    <xf numFmtId="0" fontId="12" fillId="0" borderId="0" xfId="15" applyFont="1" applyFill="1" applyBorder="1" applyAlignment="1">
      <alignment horizontal="justify" wrapText="1"/>
      <protection/>
    </xf>
    <xf numFmtId="0" fontId="14" fillId="0" borderId="0" xfId="0" applyFont="1" applyAlignment="1">
      <alignment horizontal="justify" vertical="center" wrapText="1"/>
    </xf>
    <xf numFmtId="0" fontId="14" fillId="33" borderId="0" xfId="60" applyFont="1" applyFill="1" applyBorder="1" applyAlignment="1">
      <alignment horizontal="justify" vertical="center" wrapText="1"/>
      <protection/>
    </xf>
  </cellXfs>
  <cellStyles count="55">
    <cellStyle name="Normal" xfId="0"/>
    <cellStyle name="0,0&#13;&#10;NA&#13;&#10;"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Auditor's Report HSC 2005-in" xfId="58"/>
    <cellStyle name="Normal_baocaokiemtoanhighride2006" xfId="59"/>
    <cellStyle name="Normal_baocaotaichinhvinasun2007" xfId="60"/>
    <cellStyle name="Normal_form" xfId="61"/>
    <cellStyle name="Normal_KQKD-VN"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t3\BAO%20CAO%20UBCK%20HN%202010\BAO%20CAO%20UBCK%20HN%202010\qui%201%202011\quy%2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rnhan\DATA%20(D)\BAO%20CAO%20UBCK%20HN%202010\QUY%202%202011\QUY%202%202011%20THEO%20TTL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TC"/>
      <sheetName val="BIA"/>
      <sheetName val="MUCLUC"/>
      <sheetName val="BCGD"/>
      <sheetName val="bckt"/>
      <sheetName val="AE"/>
      <sheetName val="CDKT "/>
      <sheetName val="KQKD 1"/>
      <sheetName val="LCTTTT"/>
      <sheetName val="TM"/>
      <sheetName val="Von"/>
      <sheetName val="thue TNDN"/>
      <sheetName val="LCTT"/>
    </sheetNames>
    <sheetDataSet>
      <sheetData sheetId="0">
        <row r="6">
          <cell r="D6" t="str">
            <v>CÔNG TY CỔ PHẦN ĐẦU TƯ VÀ XÂY DỰNG COTEC (COTECiN)</v>
          </cell>
        </row>
        <row r="13">
          <cell r="D13" t="str">
            <v>31/03/2011</v>
          </cell>
        </row>
        <row r="14">
          <cell r="D14" t="str">
            <v>01/01/2011</v>
          </cell>
        </row>
        <row r="15">
          <cell r="D15" t="str">
            <v>Năm 2011</v>
          </cell>
        </row>
        <row r="16">
          <cell r="D16" t="str">
            <v>Năm 2010</v>
          </cell>
        </row>
        <row r="18">
          <cell r="D18" t="str">
            <v>NGUYỄN TRỌNG TOÁN</v>
          </cell>
        </row>
        <row r="19">
          <cell r="A19" t="str">
            <v>Kế toán trưởng</v>
          </cell>
        </row>
      </sheetData>
      <sheetData sheetId="3">
        <row r="13">
          <cell r="B13" t="str">
            <v>Xây dựng, lắp đặt, sửa chữa công trình dân dụng, công nghiệp, kỹ thuật hạ tầng khu đô thị và khu công nghiệp, công trình giao thông, thủy lợi. Xây dựng công trình cấp, thoát nước và xử lý môi trường; đường dây và trạm biến áp và thiết bị công nghiệp; gia </v>
          </cell>
        </row>
        <row r="69">
          <cell r="B69" t="str">
            <v>Tổng Giám đốc</v>
          </cell>
        </row>
      </sheetData>
      <sheetData sheetId="5">
        <row r="16">
          <cell r="J16">
            <v>493127509.27272797</v>
          </cell>
        </row>
        <row r="24">
          <cell r="I24">
            <v>3517911642</v>
          </cell>
        </row>
        <row r="36">
          <cell r="J36">
            <v>76526160.81818187</v>
          </cell>
        </row>
        <row r="87">
          <cell r="J87">
            <v>53954808</v>
          </cell>
        </row>
        <row r="107">
          <cell r="I107">
            <v>1538056484</v>
          </cell>
        </row>
        <row r="108">
          <cell r="I108">
            <v>453431495</v>
          </cell>
        </row>
        <row r="113">
          <cell r="J113">
            <v>1000000000</v>
          </cell>
        </row>
        <row r="121">
          <cell r="J121">
            <v>17409640000</v>
          </cell>
        </row>
        <row r="125">
          <cell r="J125">
            <v>100000000</v>
          </cell>
        </row>
        <row r="130">
          <cell r="J130">
            <v>198483341</v>
          </cell>
        </row>
      </sheetData>
      <sheetData sheetId="6">
        <row r="10">
          <cell r="K10">
            <v>1795366999</v>
          </cell>
        </row>
        <row r="66">
          <cell r="K66">
            <v>209812537726</v>
          </cell>
        </row>
        <row r="78">
          <cell r="K78">
            <v>1171401735</v>
          </cell>
        </row>
        <row r="106">
          <cell r="K106">
            <v>0</v>
          </cell>
        </row>
      </sheetData>
      <sheetData sheetId="7">
        <row r="25">
          <cell r="J25">
            <v>0</v>
          </cell>
        </row>
        <row r="26">
          <cell r="H26">
            <v>126267547</v>
          </cell>
        </row>
        <row r="29">
          <cell r="H29">
            <v>94700660.25</v>
          </cell>
          <cell r="J29">
            <v>94700660.25</v>
          </cell>
        </row>
      </sheetData>
      <sheetData sheetId="9">
        <row r="689">
          <cell r="I689">
            <v>1228263822</v>
          </cell>
        </row>
        <row r="691">
          <cell r="I691">
            <v>209380000</v>
          </cell>
        </row>
        <row r="692">
          <cell r="I692">
            <v>8667613158</v>
          </cell>
        </row>
        <row r="722">
          <cell r="I722">
            <v>2162770252</v>
          </cell>
        </row>
      </sheetData>
      <sheetData sheetId="12">
        <row r="12">
          <cell r="B12">
            <v>1717400000</v>
          </cell>
          <cell r="C12">
            <v>555500000</v>
          </cell>
        </row>
        <row r="13">
          <cell r="B13">
            <v>744000000</v>
          </cell>
        </row>
        <row r="14">
          <cell r="B14">
            <v>319169000</v>
          </cell>
        </row>
        <row r="15">
          <cell r="C15">
            <v>26406324</v>
          </cell>
          <cell r="H15">
            <v>1140000000</v>
          </cell>
        </row>
        <row r="16">
          <cell r="B16">
            <v>142769720</v>
          </cell>
          <cell r="C16">
            <v>225000000</v>
          </cell>
          <cell r="G16">
            <v>2295123238</v>
          </cell>
        </row>
        <row r="17">
          <cell r="B17">
            <v>234480000</v>
          </cell>
          <cell r="C17">
            <v>13307390000</v>
          </cell>
          <cell r="G17">
            <v>190573470486</v>
          </cell>
        </row>
        <row r="18">
          <cell r="B18">
            <v>2403910000</v>
          </cell>
          <cell r="C18">
            <v>16019442378</v>
          </cell>
          <cell r="G18">
            <v>3164507</v>
          </cell>
          <cell r="H18">
            <v>331843037</v>
          </cell>
        </row>
        <row r="19">
          <cell r="B19">
            <v>15005000000</v>
          </cell>
          <cell r="C19">
            <v>32150000</v>
          </cell>
          <cell r="G19">
            <v>24000000</v>
          </cell>
        </row>
        <row r="20">
          <cell r="C20">
            <v>77229111</v>
          </cell>
          <cell r="G20">
            <v>499945000</v>
          </cell>
          <cell r="H20">
            <v>4603265833</v>
          </cell>
        </row>
        <row r="21">
          <cell r="G21">
            <v>7291566845</v>
          </cell>
          <cell r="H21">
            <v>129822925728</v>
          </cell>
        </row>
        <row r="22">
          <cell r="C22">
            <v>193657600</v>
          </cell>
          <cell r="G22">
            <v>2859936200</v>
          </cell>
          <cell r="H22">
            <v>215000000</v>
          </cell>
        </row>
        <row r="23">
          <cell r="C23">
            <v>142000000</v>
          </cell>
          <cell r="H23">
            <v>1863580000</v>
          </cell>
        </row>
        <row r="24">
          <cell r="C24">
            <v>4968000</v>
          </cell>
          <cell r="H24">
            <v>964483712</v>
          </cell>
        </row>
        <row r="25">
          <cell r="B25">
            <v>240005104</v>
          </cell>
          <cell r="C25">
            <v>1511221000</v>
          </cell>
          <cell r="H25">
            <v>856410774</v>
          </cell>
        </row>
        <row r="26">
          <cell r="C26">
            <v>10000000</v>
          </cell>
        </row>
        <row r="27">
          <cell r="B27">
            <v>1297260000</v>
          </cell>
        </row>
        <row r="28">
          <cell r="G28">
            <v>35000000000</v>
          </cell>
        </row>
        <row r="29">
          <cell r="B29">
            <v>22615000</v>
          </cell>
          <cell r="H29">
            <v>6229489535</v>
          </cell>
        </row>
        <row r="30">
          <cell r="C30">
            <v>117358000</v>
          </cell>
          <cell r="H30">
            <v>985984825</v>
          </cell>
        </row>
        <row r="31">
          <cell r="C31">
            <v>17631000</v>
          </cell>
          <cell r="H31">
            <v>3000000</v>
          </cell>
        </row>
        <row r="32">
          <cell r="C32">
            <v>52530438</v>
          </cell>
          <cell r="H32">
            <v>34525640</v>
          </cell>
        </row>
        <row r="33">
          <cell r="C33">
            <v>13474273</v>
          </cell>
          <cell r="H33">
            <v>707570024</v>
          </cell>
        </row>
        <row r="34">
          <cell r="C34">
            <v>47462294</v>
          </cell>
          <cell r="H34">
            <v>1111187340</v>
          </cell>
        </row>
        <row r="35">
          <cell r="C35">
            <v>22374545</v>
          </cell>
          <cell r="G35">
            <v>1273000000</v>
          </cell>
          <cell r="H35">
            <v>2248061600</v>
          </cell>
        </row>
        <row r="36">
          <cell r="C36">
            <v>178521564</v>
          </cell>
        </row>
        <row r="37">
          <cell r="G37">
            <v>13597360000</v>
          </cell>
        </row>
        <row r="40">
          <cell r="H40">
            <v>4060000</v>
          </cell>
        </row>
        <row r="41">
          <cell r="H41">
            <v>19766784</v>
          </cell>
        </row>
        <row r="42">
          <cell r="G42">
            <v>22262491</v>
          </cell>
          <cell r="H42">
            <v>4145115346</v>
          </cell>
        </row>
        <row r="43">
          <cell r="H43">
            <v>159414118</v>
          </cell>
        </row>
        <row r="44">
          <cell r="H44">
            <v>93260000</v>
          </cell>
        </row>
        <row r="45">
          <cell r="H45">
            <v>48036990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IA"/>
      <sheetName val="BIA in"/>
      <sheetName val="CDKT"/>
      <sheetName val="KQKD"/>
      <sheetName val="LCTT"/>
      <sheetName val="TM"/>
    </sheetNames>
    <sheetDataSet>
      <sheetData sheetId="0">
        <row r="9">
          <cell r="A9" t="str">
            <v>Tổng Giám Đốc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B13"/>
  <sheetViews>
    <sheetView zoomScalePageLayoutView="0" workbookViewId="0" topLeftCell="A1">
      <selection activeCell="B7" sqref="B7"/>
    </sheetView>
  </sheetViews>
  <sheetFormatPr defaultColWidth="9.140625" defaultRowHeight="12"/>
  <cols>
    <col min="1" max="1" width="27.8515625" style="0" customWidth="1"/>
    <col min="2" max="2" width="48.8515625" style="0" bestFit="1" customWidth="1"/>
  </cols>
  <sheetData>
    <row r="2" spans="1:2" ht="12">
      <c r="A2" t="s">
        <v>343</v>
      </c>
      <c r="B2" t="s">
        <v>380</v>
      </c>
    </row>
    <row r="3" spans="1:2" ht="12">
      <c r="A3" t="s">
        <v>344</v>
      </c>
      <c r="B3" t="s">
        <v>701</v>
      </c>
    </row>
    <row r="4" spans="1:2" ht="12">
      <c r="A4" t="s">
        <v>345</v>
      </c>
      <c r="B4" t="s">
        <v>702</v>
      </c>
    </row>
    <row r="5" spans="1:2" ht="12">
      <c r="A5" t="s">
        <v>346</v>
      </c>
      <c r="B5" t="s">
        <v>703</v>
      </c>
    </row>
    <row r="7" spans="1:2" ht="14.25">
      <c r="A7" s="38" t="s">
        <v>381</v>
      </c>
      <c r="B7" s="38" t="s">
        <v>11</v>
      </c>
    </row>
    <row r="9" spans="1:2" ht="15">
      <c r="A9" t="s">
        <v>382</v>
      </c>
      <c r="B9" s="40" t="s">
        <v>10</v>
      </c>
    </row>
    <row r="10" spans="1:2" ht="15">
      <c r="A10" t="s">
        <v>383</v>
      </c>
      <c r="B10" s="39" t="s">
        <v>87</v>
      </c>
    </row>
    <row r="11" ht="12">
      <c r="B11" t="s">
        <v>4</v>
      </c>
    </row>
    <row r="12" ht="12">
      <c r="B12" s="128">
        <v>41294</v>
      </c>
    </row>
    <row r="13" ht="12">
      <c r="B13" s="492" t="s">
        <v>683</v>
      </c>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C9:J12"/>
  <sheetViews>
    <sheetView zoomScalePageLayoutView="0" workbookViewId="0" topLeftCell="A55">
      <selection activeCell="K14" sqref="K14"/>
    </sheetView>
  </sheetViews>
  <sheetFormatPr defaultColWidth="9.140625" defaultRowHeight="12"/>
  <cols>
    <col min="1" max="1" width="9.140625" style="4" customWidth="1"/>
    <col min="2" max="2" width="2.421875" style="4" customWidth="1"/>
    <col min="3" max="4" width="6.7109375" style="4" customWidth="1"/>
    <col min="5" max="5" width="9.421875" style="4" customWidth="1"/>
    <col min="6" max="6" width="9.7109375" style="4" customWidth="1"/>
    <col min="7" max="7" width="9.8515625" style="4" customWidth="1"/>
    <col min="8" max="8" width="10.00390625" style="4" customWidth="1"/>
    <col min="9" max="9" width="9.8515625" style="4" customWidth="1"/>
    <col min="10" max="10" width="0" style="4" hidden="1" customWidth="1"/>
    <col min="11" max="16384" width="9.140625" style="4" customWidth="1"/>
  </cols>
  <sheetData>
    <row r="8" ht="30" customHeight="1"/>
    <row r="9" spans="3:10" ht="36" customHeight="1">
      <c r="C9" s="512" t="s">
        <v>8</v>
      </c>
      <c r="D9" s="512"/>
      <c r="E9" s="512"/>
      <c r="F9" s="512"/>
      <c r="G9" s="512"/>
      <c r="H9" s="512"/>
      <c r="I9" s="512"/>
      <c r="J9" s="5"/>
    </row>
    <row r="10" spans="3:10" s="6" customFormat="1" ht="19.5" customHeight="1">
      <c r="C10" s="513" t="s">
        <v>9</v>
      </c>
      <c r="D10" s="513"/>
      <c r="E10" s="513"/>
      <c r="F10" s="513"/>
      <c r="G10" s="513"/>
      <c r="H10" s="513"/>
      <c r="I10" s="513"/>
      <c r="J10" s="7"/>
    </row>
    <row r="11" spans="3:10" ht="9" customHeight="1">
      <c r="C11" s="514"/>
      <c r="D11" s="514"/>
      <c r="E11" s="514"/>
      <c r="F11" s="514"/>
      <c r="G11" s="514"/>
      <c r="H11" s="514"/>
      <c r="I11" s="514"/>
      <c r="J11" s="8"/>
    </row>
    <row r="12" spans="3:9" ht="42" customHeight="1">
      <c r="C12" s="515" t="str">
        <f>'[1]TTC'!D6</f>
        <v>CÔNG TY CỔ PHẦN ĐẦU TƯ VÀ XÂY DỰNG COTEC (COTECiN)</v>
      </c>
      <c r="D12" s="515"/>
      <c r="E12" s="515"/>
      <c r="F12" s="515"/>
      <c r="G12" s="515"/>
      <c r="H12" s="515"/>
      <c r="I12" s="515"/>
    </row>
  </sheetData>
  <sheetProtection/>
  <mergeCells count="4">
    <mergeCell ref="C9:I9"/>
    <mergeCell ref="C10:I10"/>
    <mergeCell ref="C11:I11"/>
    <mergeCell ref="C12:I12"/>
  </mergeCells>
  <printOptions/>
  <pageMargins left="0.75" right="0.75" top="1" bottom="1"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B1:M126"/>
  <sheetViews>
    <sheetView zoomScalePageLayoutView="0" workbookViewId="0" topLeftCell="A1">
      <selection activeCell="C11" sqref="C11:G107"/>
    </sheetView>
  </sheetViews>
  <sheetFormatPr defaultColWidth="9.140625" defaultRowHeight="12"/>
  <cols>
    <col min="1" max="1" width="2.57421875" style="0" customWidth="1"/>
    <col min="2" max="2" width="47.421875" style="0" customWidth="1"/>
    <col min="3" max="3" width="6.8515625" style="15" bestFit="1" customWidth="1"/>
    <col min="4" max="4" width="6.421875" style="1" bestFit="1" customWidth="1"/>
    <col min="5" max="5" width="15.140625" style="9" customWidth="1"/>
    <col min="6" max="6" width="1.421875" style="9" customWidth="1"/>
    <col min="7" max="7" width="15.140625" style="9" customWidth="1"/>
    <col min="8" max="9" width="15.140625" style="9" hidden="1" customWidth="1"/>
    <col min="11" max="11" width="14.140625" style="0" bestFit="1" customWidth="1"/>
  </cols>
  <sheetData>
    <row r="1" spans="2:7" ht="12">
      <c r="B1" s="521" t="str">
        <f>BIA!B2</f>
        <v>CÔNG TY CP ĐẦU TƯ &amp; XÂY DỰNG COTEC (COTECiN)</v>
      </c>
      <c r="C1" s="521"/>
      <c r="G1" s="9" t="s">
        <v>15</v>
      </c>
    </row>
    <row r="2" spans="2:3" ht="12">
      <c r="B2" s="522" t="str">
        <f>BIA!B3</f>
        <v>224/5 Bis, Quốc Lộ 13, P26, Quận Bình Thạnh, Tp.Hồ Chí Minh</v>
      </c>
      <c r="C2" s="522"/>
    </row>
    <row r="3" spans="2:3" ht="12">
      <c r="B3" s="522" t="str">
        <f>"Điện thoại: "&amp;BIA!B4&amp;"            Fax :  "&amp;BIA!B5</f>
        <v>Điện thoại: 08. 62 585 787            Fax :  08. 62 585 785</v>
      </c>
      <c r="C3" s="522"/>
    </row>
    <row r="4" spans="4:6" ht="12">
      <c r="D4" s="522"/>
      <c r="E4" s="522"/>
      <c r="F4"/>
    </row>
    <row r="5" spans="2:8" ht="24.75" customHeight="1">
      <c r="B5" s="520" t="s">
        <v>347</v>
      </c>
      <c r="C5" s="520"/>
      <c r="D5" s="520"/>
      <c r="E5" s="520"/>
      <c r="F5" s="520"/>
      <c r="G5" s="520"/>
      <c r="H5"/>
    </row>
    <row r="6" spans="2:8" ht="15">
      <c r="B6" s="519" t="s">
        <v>13</v>
      </c>
      <c r="C6" s="519"/>
      <c r="D6" s="519"/>
      <c r="E6" s="519"/>
      <c r="F6" s="519"/>
      <c r="G6" s="519"/>
      <c r="H6"/>
    </row>
    <row r="7" ht="7.5" customHeight="1"/>
    <row r="8" spans="2:8" ht="12.75" thickBot="1">
      <c r="B8" s="35"/>
      <c r="C8" s="36"/>
      <c r="D8" s="34"/>
      <c r="E8" s="516" t="s">
        <v>379</v>
      </c>
      <c r="F8" s="516"/>
      <c r="G8" s="516"/>
      <c r="H8"/>
    </row>
    <row r="9" spans="2:12" ht="24.75" thickTop="1">
      <c r="B9" s="25" t="s">
        <v>960</v>
      </c>
      <c r="C9" s="26" t="s">
        <v>351</v>
      </c>
      <c r="D9" s="26" t="s">
        <v>350</v>
      </c>
      <c r="E9" s="489" t="s">
        <v>962</v>
      </c>
      <c r="F9" s="27"/>
      <c r="G9" s="489" t="s">
        <v>427</v>
      </c>
      <c r="H9" s="27" t="s">
        <v>962</v>
      </c>
      <c r="I9" s="27" t="s">
        <v>962</v>
      </c>
      <c r="L9" s="27"/>
    </row>
    <row r="10" spans="2:9" ht="12">
      <c r="B10" s="28" t="s">
        <v>963</v>
      </c>
      <c r="C10" s="28"/>
      <c r="D10" s="25"/>
      <c r="E10" s="29"/>
      <c r="F10" s="29"/>
      <c r="G10" s="29"/>
      <c r="H10" s="29"/>
      <c r="I10" s="29"/>
    </row>
    <row r="11" spans="2:9" ht="12">
      <c r="B11" s="12" t="s">
        <v>964</v>
      </c>
      <c r="C11" s="28" t="s">
        <v>965</v>
      </c>
      <c r="D11" s="25" t="s">
        <v>348</v>
      </c>
      <c r="E11" s="29">
        <f>E12+E15+E18+E25+E28</f>
        <v>205731573807</v>
      </c>
      <c r="F11" s="29"/>
      <c r="G11" s="29">
        <f>G12+G15+G18+G25+G28</f>
        <v>272514641405</v>
      </c>
      <c r="H11" s="29">
        <f>H12+H15+H18+H25+H28</f>
        <v>207611985449</v>
      </c>
      <c r="I11" s="29">
        <f>I12+I15+I18+I25+I28</f>
        <v>170769781145</v>
      </c>
    </row>
    <row r="12" spans="2:9" ht="12">
      <c r="B12" s="12" t="s">
        <v>966</v>
      </c>
      <c r="C12" s="28" t="s">
        <v>967</v>
      </c>
      <c r="D12" s="25"/>
      <c r="E12" s="29">
        <f>SUM(E13:E14)</f>
        <v>347821330</v>
      </c>
      <c r="F12" s="29"/>
      <c r="G12" s="29">
        <f>SUM(G13:G14)</f>
        <v>74501149</v>
      </c>
      <c r="H12" s="29">
        <f>SUM(H13:H14)</f>
        <v>534144419</v>
      </c>
      <c r="I12" s="29">
        <f>SUM(I13:I14)</f>
        <v>3405520840</v>
      </c>
    </row>
    <row r="13" spans="2:13" ht="12.75">
      <c r="B13" s="30" t="s">
        <v>968</v>
      </c>
      <c r="C13" s="31" t="s">
        <v>969</v>
      </c>
      <c r="D13" s="32"/>
      <c r="E13" s="33">
        <v>347821330</v>
      </c>
      <c r="F13" s="33"/>
      <c r="G13" s="495">
        <v>74501149</v>
      </c>
      <c r="H13" s="33">
        <v>534144419</v>
      </c>
      <c r="I13" s="33">
        <v>3405520840</v>
      </c>
      <c r="M13" t="s">
        <v>2</v>
      </c>
    </row>
    <row r="14" spans="2:9" ht="12">
      <c r="B14" s="30" t="s">
        <v>970</v>
      </c>
      <c r="C14" s="31" t="s">
        <v>971</v>
      </c>
      <c r="D14" s="32"/>
      <c r="E14" s="33">
        <v>0</v>
      </c>
      <c r="F14" s="33"/>
      <c r="G14" s="33">
        <v>0</v>
      </c>
      <c r="H14" s="33">
        <v>0</v>
      </c>
      <c r="I14" s="33">
        <v>0</v>
      </c>
    </row>
    <row r="15" spans="2:11" ht="12">
      <c r="B15" s="12" t="s">
        <v>972</v>
      </c>
      <c r="C15" s="28" t="s">
        <v>973</v>
      </c>
      <c r="D15" s="25" t="s">
        <v>349</v>
      </c>
      <c r="E15" s="29">
        <f>SUM(E16:E17)</f>
        <v>2500000000</v>
      </c>
      <c r="F15" s="29"/>
      <c r="G15" s="29">
        <f>SUM(G16:G17)</f>
        <v>1874047676</v>
      </c>
      <c r="H15" s="29">
        <f>SUM(H16:H17)</f>
        <v>0</v>
      </c>
      <c r="I15" s="29">
        <f>SUM(I16:I17)</f>
        <v>0</v>
      </c>
      <c r="K15" t="s">
        <v>2</v>
      </c>
    </row>
    <row r="16" spans="2:9" ht="12.75">
      <c r="B16" s="30" t="s">
        <v>974</v>
      </c>
      <c r="C16" s="31" t="s">
        <v>975</v>
      </c>
      <c r="D16" s="32"/>
      <c r="E16" s="33">
        <v>2500000000</v>
      </c>
      <c r="F16" s="33"/>
      <c r="G16" s="496">
        <v>1874047676</v>
      </c>
      <c r="H16" s="33">
        <v>0</v>
      </c>
      <c r="I16" s="33">
        <v>0</v>
      </c>
    </row>
    <row r="17" spans="2:11" ht="12">
      <c r="B17" s="30" t="s">
        <v>976</v>
      </c>
      <c r="C17" s="31" t="s">
        <v>977</v>
      </c>
      <c r="D17" s="32"/>
      <c r="E17" s="33">
        <v>0</v>
      </c>
      <c r="F17" s="33"/>
      <c r="G17" s="33">
        <v>0</v>
      </c>
      <c r="H17" s="33">
        <v>0</v>
      </c>
      <c r="I17" s="33">
        <v>0</v>
      </c>
      <c r="K17" t="s">
        <v>1</v>
      </c>
    </row>
    <row r="18" spans="2:9" ht="12">
      <c r="B18" s="12" t="s">
        <v>978</v>
      </c>
      <c r="C18" s="28" t="s">
        <v>979</v>
      </c>
      <c r="D18" s="25" t="s">
        <v>364</v>
      </c>
      <c r="E18" s="29">
        <f>SUM(E19:E24)</f>
        <v>65235006432</v>
      </c>
      <c r="F18" s="29"/>
      <c r="G18" s="29">
        <f>SUM(G19:G24)</f>
        <v>47311179827</v>
      </c>
      <c r="H18" s="29">
        <f>SUM(H19:H24)</f>
        <v>55127152691</v>
      </c>
      <c r="I18" s="29">
        <f>SUM(I19:I24)</f>
        <v>54781506633</v>
      </c>
    </row>
    <row r="19" spans="2:9" ht="12.75">
      <c r="B19" s="30" t="s">
        <v>980</v>
      </c>
      <c r="C19" s="31" t="s">
        <v>981</v>
      </c>
      <c r="D19" s="32"/>
      <c r="E19" s="33">
        <v>54500299100</v>
      </c>
      <c r="F19" s="33"/>
      <c r="G19" s="496">
        <v>39016617618</v>
      </c>
      <c r="H19" s="33">
        <v>51518045168</v>
      </c>
      <c r="I19" s="33">
        <v>49807660101</v>
      </c>
    </row>
    <row r="20" spans="2:9" ht="12.75">
      <c r="B20" s="30" t="s">
        <v>982</v>
      </c>
      <c r="C20" s="31" t="s">
        <v>983</v>
      </c>
      <c r="D20" s="32"/>
      <c r="E20" s="33">
        <v>9662451936</v>
      </c>
      <c r="F20" s="33"/>
      <c r="G20" s="496">
        <v>6150575983</v>
      </c>
      <c r="H20" s="33">
        <v>3025783351</v>
      </c>
      <c r="I20" s="33">
        <v>4128060333</v>
      </c>
    </row>
    <row r="21" spans="2:9" ht="12">
      <c r="B21" s="30" t="s">
        <v>984</v>
      </c>
      <c r="C21" s="31" t="s">
        <v>985</v>
      </c>
      <c r="D21" s="32"/>
      <c r="E21" s="33">
        <v>0</v>
      </c>
      <c r="F21" s="33"/>
      <c r="G21" s="33">
        <v>0</v>
      </c>
      <c r="H21" s="33">
        <v>0</v>
      </c>
      <c r="I21" s="33">
        <v>0</v>
      </c>
    </row>
    <row r="22" spans="2:9" ht="12">
      <c r="B22" s="30" t="s">
        <v>986</v>
      </c>
      <c r="C22" s="31" t="s">
        <v>987</v>
      </c>
      <c r="D22" s="32"/>
      <c r="E22" s="33">
        <v>0</v>
      </c>
      <c r="F22" s="33"/>
      <c r="G22" s="33">
        <v>0</v>
      </c>
      <c r="H22" s="33">
        <v>0</v>
      </c>
      <c r="I22" s="33">
        <v>0</v>
      </c>
    </row>
    <row r="23" spans="2:12" ht="12.75">
      <c r="B23" s="30" t="s">
        <v>988</v>
      </c>
      <c r="C23" s="31" t="s">
        <v>989</v>
      </c>
      <c r="D23" s="32"/>
      <c r="E23" s="33">
        <v>2323938180</v>
      </c>
      <c r="F23" s="33"/>
      <c r="G23" s="496">
        <v>4895669010</v>
      </c>
      <c r="H23" s="33">
        <v>583324172</v>
      </c>
      <c r="I23" s="33">
        <v>845786199</v>
      </c>
      <c r="L23" t="s">
        <v>0</v>
      </c>
    </row>
    <row r="24" spans="2:9" ht="12">
      <c r="B24" s="30" t="s">
        <v>990</v>
      </c>
      <c r="C24" s="31" t="s">
        <v>991</v>
      </c>
      <c r="D24" s="32"/>
      <c r="E24" s="33">
        <v>-1251682784</v>
      </c>
      <c r="F24" s="33"/>
      <c r="G24" s="33">
        <v>-2751682784</v>
      </c>
      <c r="H24" s="33">
        <v>0</v>
      </c>
      <c r="I24" s="33">
        <v>0</v>
      </c>
    </row>
    <row r="25" spans="2:9" ht="12">
      <c r="B25" s="12" t="s">
        <v>992</v>
      </c>
      <c r="C25" s="28" t="s">
        <v>993</v>
      </c>
      <c r="D25" s="25" t="s">
        <v>363</v>
      </c>
      <c r="E25" s="29">
        <f>SUM(E26:E27)</f>
        <v>60795684529</v>
      </c>
      <c r="F25" s="29"/>
      <c r="G25" s="29">
        <f>SUM(G26:G27)</f>
        <v>85260996324</v>
      </c>
      <c r="H25" s="29">
        <f>SUM(H26:H27)</f>
        <v>75938681879</v>
      </c>
      <c r="I25" s="29">
        <f>SUM(I26:I27)</f>
        <v>51407564528</v>
      </c>
    </row>
    <row r="26" spans="2:9" ht="12.75">
      <c r="B26" s="30" t="s">
        <v>994</v>
      </c>
      <c r="C26" s="31" t="s">
        <v>995</v>
      </c>
      <c r="D26" s="32"/>
      <c r="E26" s="33">
        <v>60795684529</v>
      </c>
      <c r="F26" s="33"/>
      <c r="G26" s="496">
        <v>85260996324</v>
      </c>
      <c r="H26" s="33">
        <v>75938681879</v>
      </c>
      <c r="I26" s="33">
        <v>51407564528</v>
      </c>
    </row>
    <row r="27" spans="2:9" ht="12">
      <c r="B27" s="30" t="s">
        <v>996</v>
      </c>
      <c r="C27" s="31" t="s">
        <v>997</v>
      </c>
      <c r="D27" s="32"/>
      <c r="E27" s="33">
        <v>0</v>
      </c>
      <c r="F27" s="33"/>
      <c r="G27" s="33">
        <v>0</v>
      </c>
      <c r="H27" s="33">
        <v>0</v>
      </c>
      <c r="I27" s="33">
        <v>0</v>
      </c>
    </row>
    <row r="28" spans="2:9" ht="12">
      <c r="B28" s="12" t="s">
        <v>998</v>
      </c>
      <c r="C28" s="28" t="s">
        <v>999</v>
      </c>
      <c r="D28" s="25" t="s">
        <v>362</v>
      </c>
      <c r="E28" s="29">
        <f>SUM(E29:E32)</f>
        <v>76853061516</v>
      </c>
      <c r="F28" s="29"/>
      <c r="G28" s="29">
        <f>SUM(G29:G32)</f>
        <v>137993916429</v>
      </c>
      <c r="H28" s="29">
        <f>SUM(H29:H32)</f>
        <v>76012006460</v>
      </c>
      <c r="I28" s="29">
        <f>SUM(I29:I32)</f>
        <v>61175189144</v>
      </c>
    </row>
    <row r="29" spans="2:9" ht="12">
      <c r="B29" s="30" t="s">
        <v>1000</v>
      </c>
      <c r="C29" s="31" t="s">
        <v>1001</v>
      </c>
      <c r="D29" s="32"/>
      <c r="E29" s="33">
        <v>0</v>
      </c>
      <c r="F29" s="33"/>
      <c r="G29" s="33">
        <v>0</v>
      </c>
      <c r="H29" s="33">
        <v>0</v>
      </c>
      <c r="I29" s="33">
        <v>0</v>
      </c>
    </row>
    <row r="30" spans="2:9" ht="12.75">
      <c r="B30" s="30" t="s">
        <v>1002</v>
      </c>
      <c r="C30" s="31" t="s">
        <v>1003</v>
      </c>
      <c r="D30" s="32"/>
      <c r="E30" s="33">
        <v>0</v>
      </c>
      <c r="F30" s="33"/>
      <c r="G30" s="496">
        <v>9890389207</v>
      </c>
      <c r="H30" s="33">
        <v>0</v>
      </c>
      <c r="I30" s="33">
        <v>0</v>
      </c>
    </row>
    <row r="31" spans="2:9" ht="12">
      <c r="B31" s="30" t="s">
        <v>1004</v>
      </c>
      <c r="C31" s="31" t="s">
        <v>1005</v>
      </c>
      <c r="D31" s="32"/>
      <c r="E31" s="33">
        <v>0</v>
      </c>
      <c r="F31" s="33"/>
      <c r="G31" s="33">
        <v>0</v>
      </c>
      <c r="H31" s="33">
        <v>0</v>
      </c>
      <c r="I31" s="33">
        <v>0</v>
      </c>
    </row>
    <row r="32" spans="2:9" ht="12">
      <c r="B32" s="30" t="s">
        <v>1006</v>
      </c>
      <c r="C32" s="31" t="s">
        <v>1007</v>
      </c>
      <c r="D32" s="32"/>
      <c r="E32" s="33">
        <v>76853061516</v>
      </c>
      <c r="F32" s="33"/>
      <c r="G32" s="33">
        <v>128103527222</v>
      </c>
      <c r="H32" s="33">
        <v>76012006460</v>
      </c>
      <c r="I32" s="33">
        <v>61175189144</v>
      </c>
    </row>
    <row r="33" spans="2:9" ht="12">
      <c r="B33" s="12" t="s">
        <v>1008</v>
      </c>
      <c r="C33" s="28" t="s">
        <v>1009</v>
      </c>
      <c r="D33" s="25"/>
      <c r="E33" s="29">
        <f>E34+E40+E51+E54+E59</f>
        <v>59921961987</v>
      </c>
      <c r="F33" s="29"/>
      <c r="G33" s="29">
        <f>G34+G40+G51+G54+G59</f>
        <v>58611182127</v>
      </c>
      <c r="H33" s="29">
        <f>H34+H40+H51+H54+H59</f>
        <v>64018281666</v>
      </c>
      <c r="I33" s="29">
        <f>I34+I40+I51+I54+I59</f>
        <v>73786968909</v>
      </c>
    </row>
    <row r="34" spans="2:9" ht="12">
      <c r="B34" s="12" t="s">
        <v>1010</v>
      </c>
      <c r="C34" s="28" t="s">
        <v>1011</v>
      </c>
      <c r="D34" s="25"/>
      <c r="E34" s="29">
        <f>SUM(E35:E39)</f>
        <v>0</v>
      </c>
      <c r="F34" s="29"/>
      <c r="G34" s="29">
        <v>0</v>
      </c>
      <c r="H34" s="29">
        <v>0</v>
      </c>
      <c r="I34" s="29">
        <v>0</v>
      </c>
    </row>
    <row r="35" spans="2:9" ht="12">
      <c r="B35" s="30" t="s">
        <v>1012</v>
      </c>
      <c r="C35" s="31" t="s">
        <v>1013</v>
      </c>
      <c r="D35" s="32"/>
      <c r="E35" s="33">
        <v>0</v>
      </c>
      <c r="F35" s="33"/>
      <c r="G35" s="33">
        <v>0</v>
      </c>
      <c r="H35" s="33">
        <v>0</v>
      </c>
      <c r="I35" s="33">
        <v>0</v>
      </c>
    </row>
    <row r="36" spans="2:9" ht="12">
      <c r="B36" s="30" t="s">
        <v>1014</v>
      </c>
      <c r="C36" s="31" t="s">
        <v>1015</v>
      </c>
      <c r="D36" s="32"/>
      <c r="E36" s="33">
        <v>0</v>
      </c>
      <c r="F36" s="33"/>
      <c r="G36" s="33">
        <v>0</v>
      </c>
      <c r="H36" s="33">
        <v>0</v>
      </c>
      <c r="I36" s="33">
        <v>0</v>
      </c>
    </row>
    <row r="37" spans="2:9" ht="12">
      <c r="B37" s="30" t="s">
        <v>1016</v>
      </c>
      <c r="C37" s="31" t="s">
        <v>1017</v>
      </c>
      <c r="D37" s="32"/>
      <c r="E37" s="33">
        <v>0</v>
      </c>
      <c r="F37" s="33"/>
      <c r="G37" s="33">
        <v>0</v>
      </c>
      <c r="H37" s="33">
        <v>0</v>
      </c>
      <c r="I37" s="33">
        <v>0</v>
      </c>
    </row>
    <row r="38" spans="2:9" ht="12">
      <c r="B38" s="30" t="s">
        <v>1018</v>
      </c>
      <c r="C38" s="31" t="s">
        <v>1019</v>
      </c>
      <c r="D38" s="32"/>
      <c r="E38" s="33">
        <v>0</v>
      </c>
      <c r="F38" s="33"/>
      <c r="G38" s="33">
        <v>0</v>
      </c>
      <c r="H38" s="33">
        <v>0</v>
      </c>
      <c r="I38" s="33">
        <v>0</v>
      </c>
    </row>
    <row r="39" spans="2:9" ht="12">
      <c r="B39" s="30" t="s">
        <v>1020</v>
      </c>
      <c r="C39" s="31" t="s">
        <v>1021</v>
      </c>
      <c r="D39" s="32"/>
      <c r="E39" s="33">
        <v>0</v>
      </c>
      <c r="F39" s="33"/>
      <c r="G39" s="33">
        <v>0</v>
      </c>
      <c r="H39" s="33">
        <v>0</v>
      </c>
      <c r="I39" s="33">
        <v>0</v>
      </c>
    </row>
    <row r="40" spans="2:9" ht="12">
      <c r="B40" s="12" t="s">
        <v>1022</v>
      </c>
      <c r="C40" s="28" t="s">
        <v>1023</v>
      </c>
      <c r="D40" s="25"/>
      <c r="E40" s="29">
        <v>46249381987</v>
      </c>
      <c r="F40" s="29"/>
      <c r="G40" s="29">
        <f>G41+G44+G47+G50</f>
        <v>46296602127</v>
      </c>
      <c r="H40" s="29">
        <f>H41+H44+H47+H50</f>
        <v>46385439234</v>
      </c>
      <c r="I40" s="29">
        <f>I41+I44+I47+I50</f>
        <v>45541444677</v>
      </c>
    </row>
    <row r="41" spans="2:9" ht="12">
      <c r="B41" s="12" t="s">
        <v>1024</v>
      </c>
      <c r="C41" s="28" t="s">
        <v>1025</v>
      </c>
      <c r="D41" s="32" t="s">
        <v>1177</v>
      </c>
      <c r="E41" s="29">
        <v>939657387</v>
      </c>
      <c r="F41" s="29"/>
      <c r="G41" s="29">
        <f>G42+G43</f>
        <v>585641432</v>
      </c>
      <c r="H41" s="29">
        <f>H42+H43</f>
        <v>731629939</v>
      </c>
      <c r="I41" s="29">
        <f>I42+I43</f>
        <v>810024739</v>
      </c>
    </row>
    <row r="42" spans="2:9" ht="12.75">
      <c r="B42" s="30" t="s">
        <v>1026</v>
      </c>
      <c r="C42" s="31" t="s">
        <v>1027</v>
      </c>
      <c r="D42" s="32"/>
      <c r="E42" s="33">
        <v>3481234046</v>
      </c>
      <c r="F42" s="33"/>
      <c r="G42" s="496">
        <v>3481234046</v>
      </c>
      <c r="H42" s="33">
        <v>1505496319</v>
      </c>
      <c r="I42" s="33">
        <v>1451793655</v>
      </c>
    </row>
    <row r="43" spans="2:11" ht="12.75">
      <c r="B43" s="30" t="s">
        <v>1028</v>
      </c>
      <c r="C43" s="31" t="s">
        <v>1029</v>
      </c>
      <c r="D43" s="32"/>
      <c r="E43" s="33">
        <v>-2541576659</v>
      </c>
      <c r="F43" s="33"/>
      <c r="G43" s="496">
        <v>-2895592614</v>
      </c>
      <c r="H43" s="33">
        <v>-773866380</v>
      </c>
      <c r="I43" s="33">
        <v>-641768916</v>
      </c>
      <c r="K43" s="490"/>
    </row>
    <row r="44" spans="2:9" ht="12">
      <c r="B44" s="12" t="s">
        <v>1030</v>
      </c>
      <c r="C44" s="28" t="s">
        <v>1031</v>
      </c>
      <c r="D44" s="32" t="s">
        <v>1178</v>
      </c>
      <c r="E44" s="29">
        <v>361467187</v>
      </c>
      <c r="F44" s="29"/>
      <c r="G44" s="29">
        <f>G45+G46</f>
        <v>1024000</v>
      </c>
      <c r="H44" s="29">
        <f>H45+H46</f>
        <v>1518590188</v>
      </c>
      <c r="I44" s="29">
        <f>I45+I46</f>
        <v>1907087724</v>
      </c>
    </row>
    <row r="45" spans="2:9" ht="15">
      <c r="B45" s="30" t="s">
        <v>1026</v>
      </c>
      <c r="C45" s="31" t="s">
        <v>1032</v>
      </c>
      <c r="D45" s="32"/>
      <c r="E45" s="412">
        <v>1294915411</v>
      </c>
      <c r="F45" s="33"/>
      <c r="G45" s="496">
        <v>1024000</v>
      </c>
      <c r="H45" s="33">
        <v>3732153098</v>
      </c>
      <c r="I45" s="33">
        <v>3726994138</v>
      </c>
    </row>
    <row r="46" spans="2:9" ht="15">
      <c r="B46" s="30" t="s">
        <v>1028</v>
      </c>
      <c r="C46" s="31" t="s">
        <v>1033</v>
      </c>
      <c r="D46" s="32"/>
      <c r="E46" s="412">
        <v>-933448224</v>
      </c>
      <c r="F46" s="33"/>
      <c r="G46" s="496"/>
      <c r="H46" s="33">
        <v>-2213562910</v>
      </c>
      <c r="I46" s="33">
        <v>-1819906414</v>
      </c>
    </row>
    <row r="47" spans="2:9" ht="12">
      <c r="B47" s="12" t="s">
        <v>1034</v>
      </c>
      <c r="C47" s="28" t="s">
        <v>1035</v>
      </c>
      <c r="D47" s="25"/>
      <c r="E47" s="29">
        <f>E48+E49</f>
        <v>0</v>
      </c>
      <c r="F47" s="29"/>
      <c r="G47" s="29">
        <f>G48+G49</f>
        <v>0</v>
      </c>
      <c r="H47" s="29">
        <f>H48+H49</f>
        <v>0</v>
      </c>
      <c r="I47" s="29">
        <f>I48+I49</f>
        <v>0</v>
      </c>
    </row>
    <row r="48" spans="2:9" ht="12.75">
      <c r="B48" s="30" t="s">
        <v>1026</v>
      </c>
      <c r="C48" s="31" t="s">
        <v>1036</v>
      </c>
      <c r="D48" s="32"/>
      <c r="E48" s="33">
        <v>100000000</v>
      </c>
      <c r="F48" s="33"/>
      <c r="G48" s="496">
        <v>100000000</v>
      </c>
      <c r="H48" s="33">
        <v>100000000</v>
      </c>
      <c r="I48" s="33">
        <v>100000000</v>
      </c>
    </row>
    <row r="49" spans="2:9" ht="12.75">
      <c r="B49" s="30" t="s">
        <v>1028</v>
      </c>
      <c r="C49" s="31" t="s">
        <v>1037</v>
      </c>
      <c r="D49" s="32"/>
      <c r="E49" s="33">
        <v>-100000000</v>
      </c>
      <c r="F49" s="33"/>
      <c r="G49" s="496">
        <v>-100000000</v>
      </c>
      <c r="H49" s="33">
        <v>-100000000</v>
      </c>
      <c r="I49" s="33">
        <v>-100000000</v>
      </c>
    </row>
    <row r="50" spans="2:9" ht="12">
      <c r="B50" s="12" t="s">
        <v>1038</v>
      </c>
      <c r="C50" s="28" t="s">
        <v>1039</v>
      </c>
      <c r="D50" s="32" t="s">
        <v>1179</v>
      </c>
      <c r="E50" s="29">
        <v>44948257413</v>
      </c>
      <c r="F50" s="29"/>
      <c r="G50" s="29">
        <v>45709936695</v>
      </c>
      <c r="H50" s="29">
        <v>44135219107</v>
      </c>
      <c r="I50" s="29">
        <v>42824332214</v>
      </c>
    </row>
    <row r="51" spans="2:9" ht="12">
      <c r="B51" s="12" t="s">
        <v>1040</v>
      </c>
      <c r="C51" s="28" t="s">
        <v>1041</v>
      </c>
      <c r="D51" s="25"/>
      <c r="E51" s="29">
        <v>0</v>
      </c>
      <c r="F51" s="29"/>
      <c r="G51" s="29">
        <v>0</v>
      </c>
      <c r="H51" s="29">
        <v>0</v>
      </c>
      <c r="I51" s="29">
        <v>0</v>
      </c>
    </row>
    <row r="52" spans="2:9" ht="12">
      <c r="B52" s="30" t="s">
        <v>1026</v>
      </c>
      <c r="C52" s="31" t="s">
        <v>1042</v>
      </c>
      <c r="D52" s="32"/>
      <c r="E52" s="33">
        <v>0</v>
      </c>
      <c r="F52" s="33"/>
      <c r="G52" s="33">
        <v>0</v>
      </c>
      <c r="H52" s="33">
        <v>0</v>
      </c>
      <c r="I52" s="33">
        <v>0</v>
      </c>
    </row>
    <row r="53" spans="2:9" ht="12">
      <c r="B53" s="30" t="s">
        <v>1028</v>
      </c>
      <c r="C53" s="31" t="s">
        <v>1043</v>
      </c>
      <c r="D53" s="32"/>
      <c r="E53" s="33">
        <v>0</v>
      </c>
      <c r="F53" s="33"/>
      <c r="G53" s="33">
        <v>0</v>
      </c>
      <c r="H53" s="33">
        <v>0</v>
      </c>
      <c r="I53" s="33">
        <v>0</v>
      </c>
    </row>
    <row r="54" spans="2:9" ht="12">
      <c r="B54" s="12" t="s">
        <v>1044</v>
      </c>
      <c r="C54" s="28" t="s">
        <v>1045</v>
      </c>
      <c r="D54" s="32" t="s">
        <v>361</v>
      </c>
      <c r="E54" s="29">
        <v>13544580000</v>
      </c>
      <c r="F54" s="29"/>
      <c r="G54" s="29">
        <f>SUM(G55:G57)</f>
        <v>12314580000</v>
      </c>
      <c r="H54" s="29">
        <f>SUM(H55:H57)</f>
        <v>17180529032</v>
      </c>
      <c r="I54" s="29">
        <f>SUM(I55:I57)</f>
        <v>27793210832</v>
      </c>
    </row>
    <row r="55" spans="2:9" ht="12">
      <c r="B55" s="30" t="s">
        <v>1046</v>
      </c>
      <c r="C55" s="31" t="s">
        <v>1047</v>
      </c>
      <c r="D55" s="32"/>
      <c r="E55" s="33">
        <v>0</v>
      </c>
      <c r="F55" s="33"/>
      <c r="G55" s="33">
        <v>0</v>
      </c>
      <c r="H55" s="33">
        <v>0</v>
      </c>
      <c r="I55" s="33">
        <v>0</v>
      </c>
    </row>
    <row r="56" spans="2:9" ht="12.75">
      <c r="B56" s="30" t="s">
        <v>1048</v>
      </c>
      <c r="C56" s="31" t="s">
        <v>1049</v>
      </c>
      <c r="D56" s="32"/>
      <c r="E56" s="33">
        <v>1000000000</v>
      </c>
      <c r="F56" s="33"/>
      <c r="G56" s="496">
        <v>270000000</v>
      </c>
      <c r="H56" s="33">
        <v>1000000000</v>
      </c>
      <c r="I56" s="33">
        <v>1000000000</v>
      </c>
    </row>
    <row r="57" spans="2:9" ht="12.75">
      <c r="B57" s="30" t="s">
        <v>1050</v>
      </c>
      <c r="C57" s="31" t="s">
        <v>1051</v>
      </c>
      <c r="D57" s="32"/>
      <c r="E57" s="33">
        <v>12544580000</v>
      </c>
      <c r="F57" s="33"/>
      <c r="G57" s="496">
        <v>12044580000</v>
      </c>
      <c r="H57" s="33">
        <v>16180529032</v>
      </c>
      <c r="I57" s="33">
        <v>26793210832</v>
      </c>
    </row>
    <row r="58" spans="2:9" ht="12">
      <c r="B58" s="30" t="s">
        <v>1052</v>
      </c>
      <c r="C58" s="31" t="s">
        <v>1053</v>
      </c>
      <c r="D58" s="32"/>
      <c r="E58" s="33">
        <v>0</v>
      </c>
      <c r="F58" s="33"/>
      <c r="G58" s="33">
        <v>0</v>
      </c>
      <c r="H58" s="33">
        <v>0</v>
      </c>
      <c r="I58" s="33">
        <v>0</v>
      </c>
    </row>
    <row r="59" spans="2:9" ht="12">
      <c r="B59" s="12" t="s">
        <v>1054</v>
      </c>
      <c r="C59" s="28" t="s">
        <v>1055</v>
      </c>
      <c r="D59" s="25"/>
      <c r="E59" s="29">
        <v>128000000</v>
      </c>
      <c r="F59" s="29"/>
      <c r="G59" s="29">
        <f>SUM(G60:G63)</f>
        <v>0</v>
      </c>
      <c r="H59" s="29">
        <f>SUM(H60:H63)</f>
        <v>452313400</v>
      </c>
      <c r="I59" s="29">
        <f>SUM(I60:I63)</f>
        <v>452313400</v>
      </c>
    </row>
    <row r="60" spans="2:9" ht="12">
      <c r="B60" s="30" t="s">
        <v>1056</v>
      </c>
      <c r="C60" s="31" t="s">
        <v>1057</v>
      </c>
      <c r="D60" s="32"/>
      <c r="E60" s="33"/>
      <c r="F60" s="33"/>
      <c r="G60" s="33"/>
      <c r="H60" s="33">
        <v>132313400</v>
      </c>
      <c r="I60" s="33">
        <v>132313400</v>
      </c>
    </row>
    <row r="61" spans="2:9" ht="12">
      <c r="B61" s="30" t="s">
        <v>1058</v>
      </c>
      <c r="C61" s="31" t="s">
        <v>1059</v>
      </c>
      <c r="D61" s="32"/>
      <c r="E61" s="33">
        <v>320000000</v>
      </c>
      <c r="F61" s="33"/>
      <c r="G61" s="33"/>
      <c r="H61" s="33">
        <v>320000000</v>
      </c>
      <c r="I61" s="33">
        <v>320000000</v>
      </c>
    </row>
    <row r="62" spans="2:9" ht="12" hidden="1">
      <c r="B62" s="30" t="s">
        <v>1060</v>
      </c>
      <c r="C62" s="31" t="s">
        <v>1061</v>
      </c>
      <c r="D62" s="32"/>
      <c r="E62" s="33">
        <v>0</v>
      </c>
      <c r="F62" s="33"/>
      <c r="G62" s="33">
        <v>0</v>
      </c>
      <c r="H62" s="33">
        <v>0</v>
      </c>
      <c r="I62" s="33">
        <v>0</v>
      </c>
    </row>
    <row r="63" spans="2:9" ht="12">
      <c r="B63" s="30" t="s">
        <v>1062</v>
      </c>
      <c r="C63" s="31" t="s">
        <v>1063</v>
      </c>
      <c r="D63" s="32"/>
      <c r="E63" s="33">
        <v>0</v>
      </c>
      <c r="F63" s="33"/>
      <c r="G63" s="33">
        <v>0</v>
      </c>
      <c r="H63" s="33">
        <v>0</v>
      </c>
      <c r="I63" s="33">
        <v>0</v>
      </c>
    </row>
    <row r="64" spans="2:9" ht="12.75" thickBot="1">
      <c r="B64" s="12" t="s">
        <v>1064</v>
      </c>
      <c r="C64" s="28" t="s">
        <v>1065</v>
      </c>
      <c r="D64" s="25"/>
      <c r="E64" s="37">
        <f>E11+E33</f>
        <v>265653535794</v>
      </c>
      <c r="F64" s="29"/>
      <c r="G64" s="37">
        <f>G11+G33</f>
        <v>331125823532</v>
      </c>
      <c r="H64" s="37">
        <f>H11+H33</f>
        <v>271630267115</v>
      </c>
      <c r="I64" s="37">
        <f>I11+I33</f>
        <v>244556750054</v>
      </c>
    </row>
    <row r="65" spans="2:9" ht="12.75" thickTop="1">
      <c r="B65" s="28" t="s">
        <v>1066</v>
      </c>
      <c r="C65" s="28"/>
      <c r="D65" s="25"/>
      <c r="E65" s="29"/>
      <c r="F65" s="29"/>
      <c r="G65" s="29"/>
      <c r="H65" s="29"/>
      <c r="I65" s="29"/>
    </row>
    <row r="66" spans="2:9" ht="12">
      <c r="B66" s="12" t="s">
        <v>1067</v>
      </c>
      <c r="C66" s="28" t="s">
        <v>1068</v>
      </c>
      <c r="D66" s="25"/>
      <c r="E66" s="29">
        <f>E67+E79</f>
        <v>199124194540</v>
      </c>
      <c r="F66" s="29"/>
      <c r="G66" s="29">
        <f>G67+G79</f>
        <v>272981193023</v>
      </c>
      <c r="H66" s="29">
        <f>H67+H79</f>
        <v>200034336243</v>
      </c>
      <c r="I66" s="29">
        <f>I67+I79</f>
        <v>173629035887</v>
      </c>
    </row>
    <row r="67" spans="2:9" ht="12">
      <c r="B67" s="12" t="s">
        <v>1069</v>
      </c>
      <c r="C67" s="28" t="s">
        <v>1070</v>
      </c>
      <c r="D67" s="25"/>
      <c r="E67" s="29">
        <f>SUM(E68:E78)</f>
        <v>195957038039</v>
      </c>
      <c r="F67" s="29"/>
      <c r="G67" s="29">
        <f>SUM(G68:G78)</f>
        <v>269814036522</v>
      </c>
      <c r="H67" s="29">
        <f>SUM(H68:H78)</f>
        <v>190277065200</v>
      </c>
      <c r="I67" s="29">
        <f>SUM(I68:I78)</f>
        <v>161917342510</v>
      </c>
    </row>
    <row r="68" spans="2:9" ht="12.75">
      <c r="B68" s="30" t="s">
        <v>1071</v>
      </c>
      <c r="C68" s="31" t="s">
        <v>1072</v>
      </c>
      <c r="D68" s="32" t="s">
        <v>359</v>
      </c>
      <c r="E68" s="33">
        <v>51666191922</v>
      </c>
      <c r="F68" s="33"/>
      <c r="G68" s="496">
        <v>45886190169</v>
      </c>
      <c r="H68" s="33">
        <v>49999110643</v>
      </c>
      <c r="I68" s="33">
        <v>53554398173</v>
      </c>
    </row>
    <row r="69" spans="2:9" ht="12.75">
      <c r="B69" s="30" t="s">
        <v>1073</v>
      </c>
      <c r="C69" s="31" t="s">
        <v>1074</v>
      </c>
      <c r="D69" s="32" t="s">
        <v>360</v>
      </c>
      <c r="E69" s="33">
        <v>12829970884</v>
      </c>
      <c r="F69" s="33"/>
      <c r="G69" s="496">
        <v>15726923752</v>
      </c>
      <c r="H69" s="33">
        <v>1775353951</v>
      </c>
      <c r="I69" s="33">
        <v>2533651997</v>
      </c>
    </row>
    <row r="70" spans="2:9" ht="12.75">
      <c r="B70" s="30" t="s">
        <v>1075</v>
      </c>
      <c r="C70" s="31" t="s">
        <v>1076</v>
      </c>
      <c r="D70" s="32" t="s">
        <v>358</v>
      </c>
      <c r="E70" s="33">
        <v>55670176893</v>
      </c>
      <c r="F70" s="33"/>
      <c r="G70" s="496">
        <v>77980581578</v>
      </c>
      <c r="H70" s="33">
        <v>67596856941</v>
      </c>
      <c r="I70" s="33">
        <v>45673927967</v>
      </c>
    </row>
    <row r="71" spans="2:9" ht="12.75">
      <c r="B71" s="30" t="s">
        <v>1077</v>
      </c>
      <c r="C71" s="31" t="s">
        <v>1078</v>
      </c>
      <c r="D71" s="32" t="s">
        <v>357</v>
      </c>
      <c r="E71" s="33">
        <v>14316412813</v>
      </c>
      <c r="F71" s="33"/>
      <c r="G71" s="496">
        <v>22158596838</v>
      </c>
      <c r="H71" s="33">
        <v>13513396844</v>
      </c>
      <c r="I71" s="33">
        <v>13577886815</v>
      </c>
    </row>
    <row r="72" spans="2:9" ht="12.75">
      <c r="B72" s="30" t="s">
        <v>1079</v>
      </c>
      <c r="C72" s="31" t="s">
        <v>1080</v>
      </c>
      <c r="D72" s="32"/>
      <c r="E72" s="33">
        <v>5585260</v>
      </c>
      <c r="F72" s="33"/>
      <c r="G72" s="496">
        <v>-109826788</v>
      </c>
      <c r="H72" s="33">
        <v>39428867</v>
      </c>
      <c r="I72" s="33">
        <v>5585260</v>
      </c>
    </row>
    <row r="73" spans="2:9" ht="12.75">
      <c r="B73" s="30" t="s">
        <v>1081</v>
      </c>
      <c r="C73" s="31" t="s">
        <v>1082</v>
      </c>
      <c r="D73" s="32" t="s">
        <v>356</v>
      </c>
      <c r="E73" s="33">
        <v>40311125204</v>
      </c>
      <c r="F73" s="33"/>
      <c r="G73" s="496">
        <v>51727927154</v>
      </c>
      <c r="H73" s="33">
        <v>50062234380</v>
      </c>
      <c r="I73" s="33">
        <v>30088852603</v>
      </c>
    </row>
    <row r="74" spans="2:9" ht="12">
      <c r="B74" s="30" t="s">
        <v>1083</v>
      </c>
      <c r="C74" s="31" t="s">
        <v>1084</v>
      </c>
      <c r="D74" s="32"/>
      <c r="E74" s="33">
        <v>0</v>
      </c>
      <c r="F74" s="33"/>
      <c r="G74" s="33">
        <v>0</v>
      </c>
      <c r="H74" s="33">
        <v>0</v>
      </c>
      <c r="I74" s="33">
        <v>0</v>
      </c>
    </row>
    <row r="75" spans="2:9" ht="12">
      <c r="B75" s="30" t="s">
        <v>1085</v>
      </c>
      <c r="C75" s="31" t="s">
        <v>1086</v>
      </c>
      <c r="D75" s="32"/>
      <c r="E75" s="33">
        <v>0</v>
      </c>
      <c r="F75" s="33"/>
      <c r="G75" s="33">
        <v>0</v>
      </c>
      <c r="H75" s="33">
        <v>0</v>
      </c>
      <c r="I75" s="33">
        <v>0</v>
      </c>
    </row>
    <row r="76" spans="2:9" ht="12.75">
      <c r="B76" s="30" t="s">
        <v>1087</v>
      </c>
      <c r="C76" s="31" t="s">
        <v>1088</v>
      </c>
      <c r="D76" s="32" t="s">
        <v>355</v>
      </c>
      <c r="E76" s="33">
        <v>21121173328</v>
      </c>
      <c r="F76" s="33"/>
      <c r="G76" s="496">
        <v>56421642084</v>
      </c>
      <c r="H76" s="33">
        <v>5877281839</v>
      </c>
      <c r="I76" s="33">
        <v>15069637960</v>
      </c>
    </row>
    <row r="77" spans="2:9" ht="12">
      <c r="B77" s="30" t="s">
        <v>1089</v>
      </c>
      <c r="C77" s="31" t="s">
        <v>1090</v>
      </c>
      <c r="D77" s="32"/>
      <c r="E77" s="33">
        <v>0</v>
      </c>
      <c r="F77" s="33"/>
      <c r="G77" s="33">
        <v>0</v>
      </c>
      <c r="H77" s="33">
        <v>0</v>
      </c>
      <c r="I77" s="33">
        <v>0</v>
      </c>
    </row>
    <row r="78" spans="2:9" ht="12.75">
      <c r="B78" s="30" t="s">
        <v>1091</v>
      </c>
      <c r="C78" s="31" t="s">
        <v>1092</v>
      </c>
      <c r="D78" s="32"/>
      <c r="E78" s="33">
        <v>36401735</v>
      </c>
      <c r="F78" s="33"/>
      <c r="G78" s="496">
        <v>22001735</v>
      </c>
      <c r="H78" s="33">
        <v>1413401735</v>
      </c>
      <c r="I78" s="33">
        <v>1413401735</v>
      </c>
    </row>
    <row r="79" spans="2:9" ht="12">
      <c r="B79" s="12" t="s">
        <v>1093</v>
      </c>
      <c r="C79" s="28" t="s">
        <v>1094</v>
      </c>
      <c r="D79" s="25"/>
      <c r="E79" s="29">
        <f>SUM(E80:E88)</f>
        <v>3167156501</v>
      </c>
      <c r="F79" s="29"/>
      <c r="G79" s="29">
        <f>SUM(G80:G88)</f>
        <v>3167156501</v>
      </c>
      <c r="H79" s="29">
        <f>SUM(H80:H88)</f>
        <v>9757271043</v>
      </c>
      <c r="I79" s="29">
        <f>SUM(I80:I88)</f>
        <v>11711693377</v>
      </c>
    </row>
    <row r="80" spans="2:9" ht="12">
      <c r="B80" s="30" t="s">
        <v>1095</v>
      </c>
      <c r="C80" s="31" t="s">
        <v>1096</v>
      </c>
      <c r="D80" s="32"/>
      <c r="E80" s="33">
        <v>0</v>
      </c>
      <c r="F80" s="33"/>
      <c r="G80" s="33">
        <v>0</v>
      </c>
      <c r="H80" s="33">
        <v>0</v>
      </c>
      <c r="I80" s="33">
        <v>0</v>
      </c>
    </row>
    <row r="81" spans="2:9" ht="12">
      <c r="B81" s="30" t="s">
        <v>1097</v>
      </c>
      <c r="C81" s="31" t="s">
        <v>1098</v>
      </c>
      <c r="D81" s="32"/>
      <c r="E81" s="33">
        <v>0</v>
      </c>
      <c r="F81" s="33"/>
      <c r="G81" s="33">
        <v>0</v>
      </c>
      <c r="H81" s="33">
        <v>0</v>
      </c>
      <c r="I81" s="33">
        <v>0</v>
      </c>
    </row>
    <row r="82" spans="2:9" ht="12.75">
      <c r="B82" s="30" t="s">
        <v>1099</v>
      </c>
      <c r="C82" s="31" t="s">
        <v>1100</v>
      </c>
      <c r="D82" s="32" t="s">
        <v>354</v>
      </c>
      <c r="E82" s="33">
        <v>1009913180</v>
      </c>
      <c r="F82" s="33"/>
      <c r="G82" s="496">
        <v>1009913180</v>
      </c>
      <c r="H82" s="33">
        <v>1009913180</v>
      </c>
      <c r="I82" s="33">
        <v>1009913180</v>
      </c>
    </row>
    <row r="83" spans="2:9" ht="12.75">
      <c r="B83" s="30" t="s">
        <v>1101</v>
      </c>
      <c r="C83" s="31" t="s">
        <v>1102</v>
      </c>
      <c r="D83" s="32" t="s">
        <v>353</v>
      </c>
      <c r="E83" s="33">
        <v>2147831656</v>
      </c>
      <c r="F83" s="33"/>
      <c r="G83" s="496">
        <v>2147831656</v>
      </c>
      <c r="H83" s="33">
        <v>8737946198</v>
      </c>
      <c r="I83" s="33">
        <v>10692368532</v>
      </c>
    </row>
    <row r="84" spans="2:9" ht="12">
      <c r="B84" s="30" t="s">
        <v>1103</v>
      </c>
      <c r="C84" s="31" t="s">
        <v>1104</v>
      </c>
      <c r="D84" s="32"/>
      <c r="E84" s="33">
        <v>0</v>
      </c>
      <c r="F84" s="33"/>
      <c r="G84" s="33"/>
      <c r="H84" s="33">
        <v>0</v>
      </c>
      <c r="I84" s="33">
        <v>0</v>
      </c>
    </row>
    <row r="85" spans="2:9" ht="12.75">
      <c r="B85" s="30" t="s">
        <v>1105</v>
      </c>
      <c r="C85" s="31" t="s">
        <v>1106</v>
      </c>
      <c r="D85" s="32"/>
      <c r="E85" s="33">
        <v>9411665</v>
      </c>
      <c r="F85" s="33"/>
      <c r="G85" s="496">
        <v>9411665</v>
      </c>
      <c r="H85" s="33">
        <v>9411665</v>
      </c>
      <c r="I85" s="33">
        <v>9411665</v>
      </c>
    </row>
    <row r="86" spans="2:9" ht="12">
      <c r="B86" s="30" t="s">
        <v>1107</v>
      </c>
      <c r="C86" s="31" t="s">
        <v>1108</v>
      </c>
      <c r="D86" s="32"/>
      <c r="E86" s="33">
        <v>0</v>
      </c>
      <c r="F86" s="33"/>
      <c r="G86" s="33">
        <v>0</v>
      </c>
      <c r="H86" s="33">
        <v>0</v>
      </c>
      <c r="I86" s="33">
        <v>0</v>
      </c>
    </row>
    <row r="87" spans="2:9" ht="12">
      <c r="B87" s="30" t="s">
        <v>1109</v>
      </c>
      <c r="C87" s="31" t="s">
        <v>1110</v>
      </c>
      <c r="D87" s="32"/>
      <c r="E87" s="33">
        <v>0</v>
      </c>
      <c r="F87" s="33"/>
      <c r="G87" s="33">
        <v>0</v>
      </c>
      <c r="H87" s="33">
        <v>0</v>
      </c>
      <c r="I87" s="33">
        <v>0</v>
      </c>
    </row>
    <row r="88" spans="2:9" ht="12">
      <c r="B88" s="30" t="s">
        <v>1111</v>
      </c>
      <c r="C88" s="31" t="s">
        <v>1112</v>
      </c>
      <c r="D88" s="32"/>
      <c r="E88" s="33">
        <v>0</v>
      </c>
      <c r="F88" s="33"/>
      <c r="G88" s="33">
        <v>0</v>
      </c>
      <c r="H88" s="33">
        <v>0</v>
      </c>
      <c r="I88" s="33">
        <v>0</v>
      </c>
    </row>
    <row r="89" spans="2:9" ht="12">
      <c r="B89" s="12" t="s">
        <v>1113</v>
      </c>
      <c r="C89" s="28" t="s">
        <v>1114</v>
      </c>
      <c r="D89" s="25"/>
      <c r="E89" s="29">
        <f>E90+E103</f>
        <v>66529341254</v>
      </c>
      <c r="F89" s="29"/>
      <c r="G89" s="29">
        <f>G90+G103</f>
        <v>58144630509</v>
      </c>
      <c r="H89" s="29">
        <f>H90+H103</f>
        <v>71595930872</v>
      </c>
      <c r="I89" s="29">
        <f>I90+I103</f>
        <v>70927714168</v>
      </c>
    </row>
    <row r="90" spans="2:9" ht="12">
      <c r="B90" s="12" t="s">
        <v>1115</v>
      </c>
      <c r="C90" s="28" t="s">
        <v>1116</v>
      </c>
      <c r="D90" s="25" t="s">
        <v>352</v>
      </c>
      <c r="E90" s="29">
        <f>SUM(E91:E102)</f>
        <v>66529341254</v>
      </c>
      <c r="F90" s="29"/>
      <c r="G90" s="29">
        <f>SUM(G91:G102)</f>
        <v>58144630509</v>
      </c>
      <c r="H90" s="29">
        <f>SUM(H91:H102)</f>
        <v>71595930872</v>
      </c>
      <c r="I90" s="29">
        <f>SUM(I91:I102)</f>
        <v>70927714168</v>
      </c>
    </row>
    <row r="91" spans="2:9" ht="12.75">
      <c r="B91" s="30" t="s">
        <v>1117</v>
      </c>
      <c r="C91" s="31" t="s">
        <v>1118</v>
      </c>
      <c r="D91" s="32"/>
      <c r="E91" s="33">
        <v>42138110000</v>
      </c>
      <c r="F91" s="33"/>
      <c r="G91" s="496">
        <v>46350620000</v>
      </c>
      <c r="H91" s="33">
        <v>42138110000</v>
      </c>
      <c r="I91" s="33">
        <v>42138110000</v>
      </c>
    </row>
    <row r="92" spans="2:9" ht="12.75">
      <c r="B92" s="30" t="s">
        <v>1119</v>
      </c>
      <c r="C92" s="31" t="s">
        <v>1120</v>
      </c>
      <c r="D92" s="32"/>
      <c r="E92" s="33">
        <v>20497910000</v>
      </c>
      <c r="F92" s="33"/>
      <c r="G92" s="496">
        <v>20497910000</v>
      </c>
      <c r="H92" s="33">
        <v>20497910000</v>
      </c>
      <c r="I92" s="33">
        <v>20497910000</v>
      </c>
    </row>
    <row r="93" spans="2:9" ht="12">
      <c r="B93" s="30" t="s">
        <v>1121</v>
      </c>
      <c r="C93" s="31" t="s">
        <v>1122</v>
      </c>
      <c r="D93" s="32"/>
      <c r="E93" s="33">
        <v>0</v>
      </c>
      <c r="F93" s="33"/>
      <c r="G93" s="33">
        <v>0</v>
      </c>
      <c r="H93" s="33">
        <v>0</v>
      </c>
      <c r="I93" s="33">
        <v>0</v>
      </c>
    </row>
    <row r="94" spans="2:9" ht="12.75">
      <c r="B94" s="30" t="s">
        <v>1123</v>
      </c>
      <c r="C94" s="31" t="s">
        <v>1124</v>
      </c>
      <c r="D94" s="32"/>
      <c r="E94" s="33">
        <v>-220000</v>
      </c>
      <c r="F94" s="33"/>
      <c r="G94" s="496">
        <v>-220000</v>
      </c>
      <c r="H94" s="33">
        <v>-220000</v>
      </c>
      <c r="I94" s="33">
        <v>-220000</v>
      </c>
    </row>
    <row r="95" spans="2:9" ht="12">
      <c r="B95" s="30" t="s">
        <v>1125</v>
      </c>
      <c r="C95" s="31" t="s">
        <v>1126</v>
      </c>
      <c r="D95" s="32"/>
      <c r="E95" s="33">
        <v>0</v>
      </c>
      <c r="F95" s="33"/>
      <c r="G95" s="33">
        <v>0</v>
      </c>
      <c r="H95" s="33">
        <v>0</v>
      </c>
      <c r="I95" s="33">
        <v>0</v>
      </c>
    </row>
    <row r="96" spans="2:9" ht="12">
      <c r="B96" s="30" t="s">
        <v>1127</v>
      </c>
      <c r="C96" s="31" t="s">
        <v>1128</v>
      </c>
      <c r="D96" s="32"/>
      <c r="E96" s="33">
        <v>0</v>
      </c>
      <c r="F96" s="33"/>
      <c r="G96" s="33">
        <v>0</v>
      </c>
      <c r="H96" s="33">
        <v>0</v>
      </c>
      <c r="I96" s="33">
        <v>0</v>
      </c>
    </row>
    <row r="97" spans="2:9" ht="12.75">
      <c r="B97" s="30" t="s">
        <v>1129</v>
      </c>
      <c r="C97" s="31" t="s">
        <v>1130</v>
      </c>
      <c r="D97" s="32"/>
      <c r="E97" s="33">
        <v>1944138823</v>
      </c>
      <c r="F97" s="33"/>
      <c r="G97" s="496">
        <v>1944138823</v>
      </c>
      <c r="H97" s="33">
        <v>1944138823</v>
      </c>
      <c r="I97" s="33">
        <v>1944138823</v>
      </c>
    </row>
    <row r="98" spans="2:9" ht="12.75">
      <c r="B98" s="30" t="s">
        <v>1131</v>
      </c>
      <c r="C98" s="31" t="s">
        <v>1132</v>
      </c>
      <c r="D98" s="32"/>
      <c r="E98" s="33">
        <v>1046225362</v>
      </c>
      <c r="F98" s="33"/>
      <c r="G98" s="496">
        <v>1046225362</v>
      </c>
      <c r="H98" s="33">
        <v>1046225362</v>
      </c>
      <c r="I98" s="33">
        <v>1046225362</v>
      </c>
    </row>
    <row r="99" spans="2:9" ht="12">
      <c r="B99" s="30" t="s">
        <v>1133</v>
      </c>
      <c r="C99" s="31" t="s">
        <v>1134</v>
      </c>
      <c r="D99" s="32"/>
      <c r="E99" s="33">
        <v>0</v>
      </c>
      <c r="F99" s="33"/>
      <c r="G99" s="33">
        <v>0</v>
      </c>
      <c r="H99" s="33">
        <v>0</v>
      </c>
      <c r="I99" s="33">
        <v>0</v>
      </c>
    </row>
    <row r="100" spans="2:9" ht="12.75">
      <c r="B100" s="30" t="s">
        <v>1135</v>
      </c>
      <c r="C100" s="31" t="s">
        <v>1136</v>
      </c>
      <c r="D100" s="32"/>
      <c r="E100" s="33">
        <v>903177069</v>
      </c>
      <c r="F100" s="33"/>
      <c r="G100" s="496">
        <v>-11694043676</v>
      </c>
      <c r="H100" s="33">
        <v>5969766687</v>
      </c>
      <c r="I100" s="33">
        <v>5301549983</v>
      </c>
    </row>
    <row r="101" spans="2:9" ht="12">
      <c r="B101" s="30" t="s">
        <v>1137</v>
      </c>
      <c r="C101" s="31" t="s">
        <v>1138</v>
      </c>
      <c r="D101" s="32"/>
      <c r="E101" s="33">
        <v>0</v>
      </c>
      <c r="F101" s="33"/>
      <c r="G101" s="33">
        <v>0</v>
      </c>
      <c r="H101" s="33">
        <v>0</v>
      </c>
      <c r="I101" s="33">
        <v>0</v>
      </c>
    </row>
    <row r="102" spans="2:9" ht="12">
      <c r="B102" s="30" t="s">
        <v>1139</v>
      </c>
      <c r="C102" s="31" t="s">
        <v>1140</v>
      </c>
      <c r="D102" s="32"/>
      <c r="E102" s="33">
        <v>0</v>
      </c>
      <c r="F102" s="33"/>
      <c r="G102" s="33">
        <v>0</v>
      </c>
      <c r="H102" s="33">
        <v>0</v>
      </c>
      <c r="I102" s="33">
        <v>0</v>
      </c>
    </row>
    <row r="103" spans="2:9" ht="12">
      <c r="B103" s="12" t="s">
        <v>1141</v>
      </c>
      <c r="C103" s="28" t="s">
        <v>1142</v>
      </c>
      <c r="D103" s="25"/>
      <c r="E103" s="29">
        <f>SUM(E104:E106)</f>
        <v>0</v>
      </c>
      <c r="F103" s="29"/>
      <c r="G103" s="29">
        <v>0</v>
      </c>
      <c r="H103" s="29">
        <v>0</v>
      </c>
      <c r="I103" s="29">
        <v>0</v>
      </c>
    </row>
    <row r="104" spans="2:9" ht="12">
      <c r="B104" s="30" t="s">
        <v>1143</v>
      </c>
      <c r="C104" s="31" t="s">
        <v>1144</v>
      </c>
      <c r="D104" s="32"/>
      <c r="E104" s="33">
        <v>0</v>
      </c>
      <c r="F104" s="33"/>
      <c r="G104" s="33">
        <v>0</v>
      </c>
      <c r="H104" s="33">
        <v>0</v>
      </c>
      <c r="I104" s="33">
        <v>0</v>
      </c>
    </row>
    <row r="105" spans="2:9" ht="12">
      <c r="B105" s="30" t="s">
        <v>1145</v>
      </c>
      <c r="C105" s="31" t="s">
        <v>1146</v>
      </c>
      <c r="D105" s="32"/>
      <c r="E105" s="33">
        <v>0</v>
      </c>
      <c r="F105" s="33"/>
      <c r="G105" s="33">
        <v>0</v>
      </c>
      <c r="H105" s="33">
        <v>0</v>
      </c>
      <c r="I105" s="33">
        <v>0</v>
      </c>
    </row>
    <row r="106" spans="2:9" ht="12">
      <c r="B106" s="30" t="s">
        <v>1147</v>
      </c>
      <c r="C106" s="31" t="s">
        <v>1148</v>
      </c>
      <c r="D106" s="32"/>
      <c r="E106" s="33">
        <v>0</v>
      </c>
      <c r="F106" s="33"/>
      <c r="G106" s="33">
        <v>0</v>
      </c>
      <c r="H106" s="33">
        <v>0</v>
      </c>
      <c r="I106" s="33">
        <v>0</v>
      </c>
    </row>
    <row r="107" spans="2:9" ht="12.75" thickBot="1">
      <c r="B107" s="12" t="s">
        <v>1149</v>
      </c>
      <c r="C107" s="28" t="s">
        <v>1150</v>
      </c>
      <c r="D107" s="25"/>
      <c r="E107" s="37">
        <f>E89+E66</f>
        <v>265653535794</v>
      </c>
      <c r="F107" s="29"/>
      <c r="G107" s="37">
        <f>G89+G66</f>
        <v>331125823532</v>
      </c>
      <c r="H107" s="37">
        <f>H89+H66</f>
        <v>271630267115</v>
      </c>
      <c r="I107" s="37">
        <f>I89+I66-1</f>
        <v>244556750054</v>
      </c>
    </row>
    <row r="108" spans="2:9" ht="12.75" hidden="1" thickTop="1">
      <c r="B108" s="12" t="s">
        <v>1151</v>
      </c>
      <c r="C108" s="28"/>
      <c r="D108" s="25"/>
      <c r="E108" s="29">
        <v>0</v>
      </c>
      <c r="F108" s="29"/>
      <c r="G108" s="29">
        <v>0</v>
      </c>
      <c r="H108" s="29">
        <v>0</v>
      </c>
      <c r="I108" s="29">
        <v>0</v>
      </c>
    </row>
    <row r="109" spans="2:9" ht="12.75" hidden="1" thickTop="1">
      <c r="B109" s="30" t="s">
        <v>1152</v>
      </c>
      <c r="C109" s="31" t="s">
        <v>1153</v>
      </c>
      <c r="D109" s="32"/>
      <c r="E109" s="33">
        <v>0</v>
      </c>
      <c r="F109" s="33"/>
      <c r="G109" s="33">
        <v>0</v>
      </c>
      <c r="H109" s="33">
        <v>0</v>
      </c>
      <c r="I109" s="33">
        <v>0</v>
      </c>
    </row>
    <row r="110" spans="2:9" ht="12.75" hidden="1" thickTop="1">
      <c r="B110" s="30" t="s">
        <v>1154</v>
      </c>
      <c r="C110" s="31" t="s">
        <v>1155</v>
      </c>
      <c r="D110" s="32"/>
      <c r="E110" s="33">
        <v>0</v>
      </c>
      <c r="F110" s="33"/>
      <c r="G110" s="33">
        <v>0</v>
      </c>
      <c r="H110" s="33">
        <v>0</v>
      </c>
      <c r="I110" s="33">
        <v>0</v>
      </c>
    </row>
    <row r="111" spans="2:9" ht="12.75" hidden="1" thickTop="1">
      <c r="B111" s="30" t="s">
        <v>1156</v>
      </c>
      <c r="C111" s="31" t="s">
        <v>1157</v>
      </c>
      <c r="D111" s="32"/>
      <c r="E111" s="33">
        <v>0</v>
      </c>
      <c r="F111" s="33"/>
      <c r="G111" s="33">
        <v>0</v>
      </c>
      <c r="H111" s="33">
        <v>0</v>
      </c>
      <c r="I111" s="33">
        <v>0</v>
      </c>
    </row>
    <row r="112" spans="2:9" ht="12.75" hidden="1" thickTop="1">
      <c r="B112" s="30" t="s">
        <v>1158</v>
      </c>
      <c r="C112" s="31" t="s">
        <v>1159</v>
      </c>
      <c r="D112" s="32"/>
      <c r="E112" s="33">
        <v>0</v>
      </c>
      <c r="F112" s="33"/>
      <c r="G112" s="33">
        <v>0</v>
      </c>
      <c r="H112" s="33">
        <v>0</v>
      </c>
      <c r="I112" s="33">
        <v>0</v>
      </c>
    </row>
    <row r="113" spans="2:9" ht="12.75" hidden="1" thickTop="1">
      <c r="B113" s="30" t="s">
        <v>1160</v>
      </c>
      <c r="C113" s="31" t="s">
        <v>1161</v>
      </c>
      <c r="D113" s="32"/>
      <c r="E113" s="33">
        <v>0</v>
      </c>
      <c r="F113" s="33"/>
      <c r="G113" s="33">
        <v>0</v>
      </c>
      <c r="H113" s="33">
        <v>0</v>
      </c>
      <c r="I113" s="33">
        <v>0</v>
      </c>
    </row>
    <row r="114" spans="2:9" ht="12.75" hidden="1" thickTop="1">
      <c r="B114" s="30" t="s">
        <v>1162</v>
      </c>
      <c r="C114" s="31" t="s">
        <v>1163</v>
      </c>
      <c r="D114" s="32"/>
      <c r="E114" s="33">
        <v>0</v>
      </c>
      <c r="F114" s="33"/>
      <c r="G114" s="33">
        <v>0</v>
      </c>
      <c r="H114" s="33">
        <v>0</v>
      </c>
      <c r="I114" s="33">
        <v>0</v>
      </c>
    </row>
    <row r="115" ht="12.75" hidden="1" thickTop="1">
      <c r="F115" s="29"/>
    </row>
    <row r="116" ht="12.75" hidden="1" thickTop="1">
      <c r="F116" s="29"/>
    </row>
    <row r="117" ht="12.75" thickTop="1">
      <c r="F117" s="29"/>
    </row>
    <row r="119" spans="3:8" ht="12">
      <c r="C119" s="517" t="str">
        <f>BIA!B7</f>
        <v>Tp.Hồ Chí Minh, ngày 20 tháng 01 năm 2013</v>
      </c>
      <c r="D119" s="517"/>
      <c r="E119" s="517"/>
      <c r="F119" s="517"/>
      <c r="G119" s="517"/>
      <c r="H119"/>
    </row>
    <row r="120" spans="2:8" ht="12">
      <c r="B120" s="15" t="str">
        <f>BIA!A10</f>
        <v>Kế Toán Trưởng</v>
      </c>
      <c r="C120" s="518" t="str">
        <f>BIA!A9</f>
        <v>Tổng Giám Đốc</v>
      </c>
      <c r="D120" s="518"/>
      <c r="E120" s="518"/>
      <c r="F120" s="518"/>
      <c r="G120" s="518"/>
      <c r="H120"/>
    </row>
    <row r="126" spans="2:8" ht="12">
      <c r="B126" s="15" t="str">
        <f>BIA!B10</f>
        <v>PHẠM CÔNG NHÂN</v>
      </c>
      <c r="C126" s="518" t="str">
        <f>BIA!B9</f>
        <v>NGUYỄN TRUNG HIẾU</v>
      </c>
      <c r="D126" s="518"/>
      <c r="E126" s="518"/>
      <c r="F126" s="518"/>
      <c r="G126" s="518"/>
      <c r="H126"/>
    </row>
  </sheetData>
  <sheetProtection/>
  <mergeCells count="10">
    <mergeCell ref="B1:C1"/>
    <mergeCell ref="B2:C2"/>
    <mergeCell ref="B3:C3"/>
    <mergeCell ref="D4:E4"/>
    <mergeCell ref="E8:G8"/>
    <mergeCell ref="C119:G119"/>
    <mergeCell ref="C126:G126"/>
    <mergeCell ref="C120:G120"/>
    <mergeCell ref="B6:G6"/>
    <mergeCell ref="B5:G5"/>
  </mergeCells>
  <printOptions/>
  <pageMargins left="0.24" right="0.22" top="0.28" bottom="0.23" header="0.17" footer="0.17"/>
  <pageSetup horizontalDpi="300" verticalDpi="300" orientation="portrait" paperSize="9" scale="105" r:id="rId1"/>
</worksheet>
</file>

<file path=xl/worksheets/sheet4.xml><?xml version="1.0" encoding="utf-8"?>
<worksheet xmlns="http://schemas.openxmlformats.org/spreadsheetml/2006/main" xmlns:r="http://schemas.openxmlformats.org/officeDocument/2006/relationships">
  <dimension ref="A1:V45"/>
  <sheetViews>
    <sheetView tabSelected="1" zoomScalePageLayoutView="0" workbookViewId="0" topLeftCell="A7">
      <selection activeCell="E38" sqref="E38"/>
    </sheetView>
  </sheetViews>
  <sheetFormatPr defaultColWidth="9.140625" defaultRowHeight="12"/>
  <cols>
    <col min="1" max="1" width="60.00390625" style="0" customWidth="1"/>
    <col min="2" max="2" width="6.8515625" style="15" bestFit="1" customWidth="1"/>
    <col min="3" max="3" width="6.421875" style="0" bestFit="1" customWidth="1"/>
    <col min="4" max="4" width="14.57421875" style="0" hidden="1" customWidth="1"/>
    <col min="5" max="5" width="17.28125" style="0" customWidth="1"/>
    <col min="6" max="6" width="17.28125" style="0" hidden="1" customWidth="1"/>
    <col min="7" max="7" width="0.13671875" style="0" customWidth="1"/>
    <col min="8" max="8" width="17.28125" style="503" customWidth="1"/>
    <col min="9" max="9" width="15.8515625" style="503" bestFit="1" customWidth="1"/>
    <col min="10" max="10" width="0.13671875" style="0" customWidth="1"/>
    <col min="11" max="11" width="17.7109375" style="0" customWidth="1"/>
    <col min="12" max="12" width="0.13671875" style="0" customWidth="1"/>
    <col min="13" max="13" width="14.57421875" style="0" hidden="1" customWidth="1"/>
    <col min="14" max="14" width="1.7109375" style="0" hidden="1" customWidth="1"/>
    <col min="16" max="16" width="16.421875" style="9" customWidth="1"/>
    <col min="17" max="17" width="14.57421875" style="0" bestFit="1" customWidth="1"/>
    <col min="18" max="18" width="15.7109375" style="0" customWidth="1"/>
    <col min="19" max="19" width="14.8515625" style="0" customWidth="1"/>
    <col min="20" max="20" width="14.57421875" style="0" bestFit="1" customWidth="1"/>
    <col min="21" max="21" width="17.00390625" style="0" bestFit="1" customWidth="1"/>
    <col min="22" max="22" width="14.140625" style="0" bestFit="1" customWidth="1"/>
  </cols>
  <sheetData>
    <row r="1" spans="1:2" ht="12">
      <c r="A1" s="521" t="str">
        <f>BIA!B2</f>
        <v>CÔNG TY CP ĐẦU TƯ &amp; XÂY DỰNG COTEC (COTECiN)</v>
      </c>
      <c r="B1" s="521"/>
    </row>
    <row r="2" spans="1:2" ht="12">
      <c r="A2" s="522" t="str">
        <f>BIA!B3</f>
        <v>224/5 Bis, Quốc Lộ 13, P26, Quận Bình Thạnh, Tp.Hồ Chí Minh</v>
      </c>
      <c r="B2" s="522"/>
    </row>
    <row r="3" spans="1:2" ht="12">
      <c r="A3" s="522" t="str">
        <f>"Điện thoại: "&amp;BIA!B4&amp;"            Fax :  "&amp;BIA!B5</f>
        <v>Điện thoại: 08. 62 585 787            Fax :  08. 62 585 785</v>
      </c>
      <c r="B3" s="522"/>
    </row>
    <row r="4" spans="7:10" ht="12">
      <c r="G4" s="522"/>
      <c r="H4" s="522"/>
      <c r="I4" s="522"/>
      <c r="J4" s="522"/>
    </row>
    <row r="5" spans="1:12" ht="19.5" customHeight="1">
      <c r="A5" s="524" t="s">
        <v>12</v>
      </c>
      <c r="B5" s="524"/>
      <c r="C5" s="524"/>
      <c r="D5" s="524"/>
      <c r="E5" s="524"/>
      <c r="F5" s="524"/>
      <c r="G5" s="524"/>
      <c r="H5" s="524"/>
      <c r="I5" s="524"/>
      <c r="J5" s="524"/>
      <c r="K5" s="524"/>
      <c r="L5" s="524"/>
    </row>
    <row r="6" spans="1:12" ht="12">
      <c r="A6" s="12"/>
      <c r="B6" s="28"/>
      <c r="C6" s="12"/>
      <c r="D6" s="12"/>
      <c r="E6" s="12"/>
      <c r="F6" s="12"/>
      <c r="G6" s="12"/>
      <c r="H6" s="504"/>
      <c r="I6" s="504"/>
      <c r="J6" s="12"/>
      <c r="K6" s="12"/>
      <c r="L6" s="12"/>
    </row>
    <row r="7" spans="1:15" ht="12">
      <c r="A7" s="12"/>
      <c r="B7" s="28"/>
      <c r="C7" s="12"/>
      <c r="D7" s="12"/>
      <c r="E7" s="12"/>
      <c r="F7" s="12"/>
      <c r="G7" s="12"/>
      <c r="H7" s="504"/>
      <c r="I7" s="523" t="str">
        <f>CDKT!E8</f>
        <v>Đơn vị tính: Đồng Việt Nam</v>
      </c>
      <c r="J7" s="523"/>
      <c r="K7" s="523"/>
      <c r="L7" s="523"/>
      <c r="M7" s="523"/>
      <c r="N7" s="523"/>
      <c r="O7" s="523"/>
    </row>
    <row r="8" spans="1:14" ht="36" customHeight="1">
      <c r="A8" s="17" t="s">
        <v>960</v>
      </c>
      <c r="B8" s="18" t="s">
        <v>351</v>
      </c>
      <c r="C8" s="18" t="s">
        <v>365</v>
      </c>
      <c r="D8" s="18" t="s">
        <v>384</v>
      </c>
      <c r="E8" s="18" t="s">
        <v>366</v>
      </c>
      <c r="F8" s="18" t="s">
        <v>1176</v>
      </c>
      <c r="G8" s="18" t="s">
        <v>367</v>
      </c>
      <c r="H8" s="505" t="s">
        <v>367</v>
      </c>
      <c r="I8" s="505" t="s">
        <v>369</v>
      </c>
      <c r="J8" s="18" t="s">
        <v>369</v>
      </c>
      <c r="K8" s="18" t="s">
        <v>370</v>
      </c>
      <c r="L8" s="18" t="s">
        <v>370</v>
      </c>
      <c r="M8" s="13" t="s">
        <v>368</v>
      </c>
      <c r="N8" s="13" t="s">
        <v>368</v>
      </c>
    </row>
    <row r="9" spans="1:22" ht="12.75">
      <c r="A9" s="19" t="s">
        <v>51</v>
      </c>
      <c r="B9" s="20" t="s">
        <v>1153</v>
      </c>
      <c r="C9" s="20" t="s">
        <v>371</v>
      </c>
      <c r="D9" s="21">
        <v>27814119414</v>
      </c>
      <c r="E9" s="21">
        <v>15307172580</v>
      </c>
      <c r="F9" s="21">
        <v>29538856912</v>
      </c>
      <c r="G9" s="21">
        <v>24687495458</v>
      </c>
      <c r="H9" s="506">
        <v>50868888974</v>
      </c>
      <c r="I9" s="506">
        <f aca="true" t="shared" si="0" ref="I9:I30">E9+J9</f>
        <v>77779667824</v>
      </c>
      <c r="J9" s="21">
        <v>62472495244</v>
      </c>
      <c r="K9" s="21">
        <f aca="true" t="shared" si="1" ref="K9:K30">H9+L9</f>
        <v>136671231072</v>
      </c>
      <c r="L9" s="21">
        <v>85802342098</v>
      </c>
      <c r="M9" s="21">
        <v>85802342098</v>
      </c>
      <c r="N9" s="21">
        <v>184606048665</v>
      </c>
      <c r="P9" s="9">
        <v>55720615960</v>
      </c>
      <c r="R9" s="490">
        <f>T9-J9</f>
        <v>0</v>
      </c>
      <c r="S9" s="21"/>
      <c r="T9" s="496">
        <v>62472495244</v>
      </c>
      <c r="U9" s="9">
        <v>55720615960</v>
      </c>
      <c r="V9" s="490">
        <f>T9-U9</f>
        <v>6751879284</v>
      </c>
    </row>
    <row r="10" spans="1:22" ht="12.75">
      <c r="A10" s="22" t="s">
        <v>52</v>
      </c>
      <c r="B10" s="23" t="s">
        <v>1155</v>
      </c>
      <c r="C10" s="23"/>
      <c r="D10" s="24">
        <v>0</v>
      </c>
      <c r="E10" s="24">
        <v>0</v>
      </c>
      <c r="F10" s="24">
        <f>E10-D10</f>
        <v>0</v>
      </c>
      <c r="G10" s="24">
        <v>0</v>
      </c>
      <c r="H10" s="507"/>
      <c r="I10" s="506">
        <f t="shared" si="0"/>
        <v>0</v>
      </c>
      <c r="J10" s="24"/>
      <c r="K10" s="21">
        <f t="shared" si="1"/>
        <v>0</v>
      </c>
      <c r="L10" s="24">
        <v>0</v>
      </c>
      <c r="M10" s="24">
        <v>0</v>
      </c>
      <c r="N10" s="24"/>
      <c r="Q10" s="497"/>
      <c r="S10" s="24"/>
      <c r="U10" s="9">
        <v>0</v>
      </c>
      <c r="V10" s="490">
        <f aca="true" t="shared" si="2" ref="V10:V27">T10-U10</f>
        <v>0</v>
      </c>
    </row>
    <row r="11" spans="1:22" ht="12.75">
      <c r="A11" s="19" t="s">
        <v>53</v>
      </c>
      <c r="B11" s="20" t="s">
        <v>54</v>
      </c>
      <c r="C11" s="20"/>
      <c r="D11" s="21">
        <f>D9+D10</f>
        <v>27814119414</v>
      </c>
      <c r="E11" s="21">
        <f>E9</f>
        <v>15307172580</v>
      </c>
      <c r="F11" s="21">
        <f>F9+F10</f>
        <v>29538856912</v>
      </c>
      <c r="G11" s="21">
        <v>24687495458</v>
      </c>
      <c r="H11" s="506">
        <f>H9-H10</f>
        <v>50868888974</v>
      </c>
      <c r="I11" s="506">
        <f t="shared" si="0"/>
        <v>77779667824</v>
      </c>
      <c r="J11" s="21">
        <v>62472495244</v>
      </c>
      <c r="K11" s="21">
        <f t="shared" si="1"/>
        <v>136671231072</v>
      </c>
      <c r="L11" s="21">
        <v>85802342098</v>
      </c>
      <c r="M11" s="21">
        <v>85802342098</v>
      </c>
      <c r="N11" s="21">
        <f>N9+N10</f>
        <v>184606048665</v>
      </c>
      <c r="Q11" s="496" t="s">
        <v>3</v>
      </c>
      <c r="S11" s="21"/>
      <c r="T11" s="496">
        <v>62472495244</v>
      </c>
      <c r="U11" s="9">
        <v>55720615960</v>
      </c>
      <c r="V11" s="490">
        <f t="shared" si="2"/>
        <v>6751879284</v>
      </c>
    </row>
    <row r="12" spans="1:22" ht="12.75">
      <c r="A12" s="41" t="s">
        <v>55</v>
      </c>
      <c r="B12" s="42" t="s">
        <v>56</v>
      </c>
      <c r="C12" s="42" t="s">
        <v>372</v>
      </c>
      <c r="D12" s="43">
        <v>27104378545</v>
      </c>
      <c r="E12" s="43">
        <v>15274632672</v>
      </c>
      <c r="F12" s="24">
        <v>28564074634</v>
      </c>
      <c r="G12" s="24">
        <v>24250190770</v>
      </c>
      <c r="H12" s="507">
        <v>49400592182</v>
      </c>
      <c r="I12" s="506">
        <f t="shared" si="0"/>
        <v>76694781281</v>
      </c>
      <c r="J12" s="24">
        <v>61420148609</v>
      </c>
      <c r="K12" s="21">
        <f t="shared" si="1"/>
        <v>133596399304</v>
      </c>
      <c r="L12" s="43">
        <v>84195807122</v>
      </c>
      <c r="M12" s="43">
        <v>84195807122</v>
      </c>
      <c r="N12" s="43">
        <v>189090704644</v>
      </c>
      <c r="P12" s="9">
        <v>53961797444</v>
      </c>
      <c r="Q12" s="497"/>
      <c r="S12" s="24"/>
      <c r="T12" s="496">
        <v>61420148609</v>
      </c>
      <c r="U12" s="9">
        <v>53961797444</v>
      </c>
      <c r="V12" s="490">
        <f t="shared" si="2"/>
        <v>7458351165</v>
      </c>
    </row>
    <row r="13" spans="1:22" ht="12">
      <c r="A13" s="2" t="s">
        <v>57</v>
      </c>
      <c r="B13" s="14" t="s">
        <v>58</v>
      </c>
      <c r="C13" s="14"/>
      <c r="D13" s="10">
        <f>D11-D12</f>
        <v>709740869</v>
      </c>
      <c r="E13" s="10">
        <f>E11-E12</f>
        <v>32539908</v>
      </c>
      <c r="F13" s="10">
        <f>F11-F12</f>
        <v>974782278</v>
      </c>
      <c r="G13" s="493">
        <v>437304688</v>
      </c>
      <c r="H13" s="504">
        <f>H11-H12</f>
        <v>1468296792</v>
      </c>
      <c r="I13" s="506">
        <f t="shared" si="0"/>
        <v>1084886543</v>
      </c>
      <c r="J13" s="21">
        <v>1052346635</v>
      </c>
      <c r="K13" s="21">
        <f t="shared" si="1"/>
        <v>3074831768</v>
      </c>
      <c r="L13" s="21">
        <v>1606534976</v>
      </c>
      <c r="M13" s="10">
        <v>1606534976</v>
      </c>
      <c r="N13" s="10">
        <f>N11-N12</f>
        <v>-4484655979</v>
      </c>
      <c r="P13" s="9">
        <v>1758818516</v>
      </c>
      <c r="R13" s="490">
        <f>T11-J13</f>
        <v>61420148609</v>
      </c>
      <c r="S13" s="21"/>
      <c r="T13" s="490">
        <f>T9-T12</f>
        <v>1052346635</v>
      </c>
      <c r="U13" s="9">
        <v>1758818516</v>
      </c>
      <c r="V13" s="490">
        <f t="shared" si="2"/>
        <v>-706471881</v>
      </c>
    </row>
    <row r="14" spans="1:22" ht="12.75">
      <c r="A14" s="3" t="s">
        <v>59</v>
      </c>
      <c r="B14" s="16" t="s">
        <v>60</v>
      </c>
      <c r="C14" s="16" t="s">
        <v>373</v>
      </c>
      <c r="D14" s="11">
        <v>1831153127</v>
      </c>
      <c r="E14" s="11">
        <v>15841621</v>
      </c>
      <c r="F14" s="24">
        <v>225900870</v>
      </c>
      <c r="G14" s="24">
        <v>93872625</v>
      </c>
      <c r="H14" s="507">
        <v>1751102401</v>
      </c>
      <c r="I14" s="506">
        <f t="shared" si="0"/>
        <v>847181514</v>
      </c>
      <c r="J14" s="24">
        <v>831339893</v>
      </c>
      <c r="K14" s="21">
        <f t="shared" si="1"/>
        <v>7579446164</v>
      </c>
      <c r="L14" s="11">
        <v>5828343763</v>
      </c>
      <c r="M14" s="11">
        <v>5828343763</v>
      </c>
      <c r="N14" s="11">
        <v>18249845980</v>
      </c>
      <c r="P14" s="9">
        <v>309576351</v>
      </c>
      <c r="Q14" s="496" t="s">
        <v>3</v>
      </c>
      <c r="R14" s="490" t="e">
        <f>Q14-J14</f>
        <v>#VALUE!</v>
      </c>
      <c r="S14" s="24"/>
      <c r="T14" s="496">
        <v>831339893</v>
      </c>
      <c r="U14" s="9">
        <v>309576351</v>
      </c>
      <c r="V14" s="490">
        <f t="shared" si="2"/>
        <v>521763542</v>
      </c>
    </row>
    <row r="15" spans="1:22" ht="12.75">
      <c r="A15" s="3" t="s">
        <v>61</v>
      </c>
      <c r="B15" s="16" t="s">
        <v>62</v>
      </c>
      <c r="C15" s="16" t="s">
        <v>374</v>
      </c>
      <c r="D15" s="11">
        <v>1742798989</v>
      </c>
      <c r="E15" s="11">
        <v>1031151511</v>
      </c>
      <c r="F15" s="24">
        <v>2502316017</v>
      </c>
      <c r="G15" s="24">
        <v>2121882314</v>
      </c>
      <c r="H15" s="507">
        <v>1986012182</v>
      </c>
      <c r="I15" s="506">
        <f t="shared" si="0"/>
        <v>7480763340</v>
      </c>
      <c r="J15" s="24">
        <v>6449611829</v>
      </c>
      <c r="K15" s="21">
        <f t="shared" si="1"/>
        <v>7939800177</v>
      </c>
      <c r="L15" s="11">
        <v>5953787995</v>
      </c>
      <c r="M15" s="11">
        <v>5953787995</v>
      </c>
      <c r="N15" s="11">
        <v>4694712966</v>
      </c>
      <c r="P15" s="9">
        <v>4003359703</v>
      </c>
      <c r="Q15" s="497"/>
      <c r="R15" s="490">
        <f>Q15-J15</f>
        <v>-6449611829</v>
      </c>
      <c r="S15" s="24"/>
      <c r="T15" s="496">
        <v>6449611829</v>
      </c>
      <c r="U15" s="9">
        <v>4003359703</v>
      </c>
      <c r="V15" s="490">
        <f t="shared" si="2"/>
        <v>2446252126</v>
      </c>
    </row>
    <row r="16" spans="1:22" ht="12.75">
      <c r="A16" s="3" t="s">
        <v>63</v>
      </c>
      <c r="B16" s="16" t="s">
        <v>64</v>
      </c>
      <c r="C16" s="16"/>
      <c r="D16" s="11">
        <f>D15</f>
        <v>1742798989</v>
      </c>
      <c r="E16" s="11">
        <f>E15</f>
        <v>1031151511</v>
      </c>
      <c r="F16" s="24">
        <v>2502316017</v>
      </c>
      <c r="G16" s="24">
        <v>2121882314</v>
      </c>
      <c r="H16" s="507">
        <v>1986012182</v>
      </c>
      <c r="I16" s="506">
        <f t="shared" si="0"/>
        <v>7480763340</v>
      </c>
      <c r="J16" s="24">
        <v>6449611829</v>
      </c>
      <c r="K16" s="21">
        <f t="shared" si="1"/>
        <v>7939800177</v>
      </c>
      <c r="L16" s="11">
        <v>5953787995</v>
      </c>
      <c r="M16" s="11">
        <v>5953787995</v>
      </c>
      <c r="N16" s="11">
        <v>4577946016</v>
      </c>
      <c r="R16" s="490">
        <f>T12-J16</f>
        <v>54970536780</v>
      </c>
      <c r="S16" s="24"/>
      <c r="T16" s="496">
        <v>6449611829</v>
      </c>
      <c r="U16" s="9">
        <v>4003359703</v>
      </c>
      <c r="V16" s="490">
        <f t="shared" si="2"/>
        <v>2446252126</v>
      </c>
    </row>
    <row r="17" spans="1:22" ht="12.75">
      <c r="A17" s="3" t="s">
        <v>65</v>
      </c>
      <c r="B17" s="16" t="s">
        <v>66</v>
      </c>
      <c r="C17" s="16"/>
      <c r="D17" s="11">
        <v>0</v>
      </c>
      <c r="E17" s="11">
        <v>0</v>
      </c>
      <c r="F17" s="24">
        <f>E17-D17</f>
        <v>0</v>
      </c>
      <c r="G17" s="43">
        <v>0</v>
      </c>
      <c r="H17" s="508"/>
      <c r="I17" s="506">
        <f t="shared" si="0"/>
        <v>0</v>
      </c>
      <c r="J17" s="24"/>
      <c r="K17" s="21">
        <f t="shared" si="1"/>
        <v>0</v>
      </c>
      <c r="L17" s="11">
        <v>0</v>
      </c>
      <c r="M17" s="11">
        <v>0</v>
      </c>
      <c r="N17" s="11"/>
      <c r="Q17" s="497"/>
      <c r="R17" s="490">
        <f>Q17-J17</f>
        <v>0</v>
      </c>
      <c r="S17" s="24"/>
      <c r="U17" s="9">
        <v>0</v>
      </c>
      <c r="V17" s="490">
        <f t="shared" si="2"/>
        <v>0</v>
      </c>
    </row>
    <row r="18" spans="1:22" ht="12.75">
      <c r="A18" s="3" t="s">
        <v>67</v>
      </c>
      <c r="B18" s="16" t="s">
        <v>68</v>
      </c>
      <c r="C18" s="16" t="s">
        <v>375</v>
      </c>
      <c r="D18" s="11">
        <v>671827460</v>
      </c>
      <c r="E18" s="11">
        <v>1634314638</v>
      </c>
      <c r="F18" s="24">
        <v>507644206</v>
      </c>
      <c r="G18" s="24">
        <v>426121797</v>
      </c>
      <c r="H18" s="507">
        <v>490486589</v>
      </c>
      <c r="I18" s="506">
        <f t="shared" si="0"/>
        <v>2871303110</v>
      </c>
      <c r="J18" s="24">
        <v>1236988472</v>
      </c>
      <c r="K18" s="21">
        <f t="shared" si="1"/>
        <v>2291004759</v>
      </c>
      <c r="L18" s="11">
        <v>1800518170</v>
      </c>
      <c r="M18" s="11">
        <v>1800518170</v>
      </c>
      <c r="N18" s="11">
        <v>2280020504</v>
      </c>
      <c r="P18" s="9">
        <v>820032779</v>
      </c>
      <c r="Q18" s="496">
        <v>1052346635</v>
      </c>
      <c r="R18" s="490">
        <f>Q18-J18</f>
        <v>-184641837</v>
      </c>
      <c r="S18" s="24"/>
      <c r="T18" s="496">
        <v>1236988472</v>
      </c>
      <c r="U18" s="9">
        <v>820032779</v>
      </c>
      <c r="V18" s="490">
        <f t="shared" si="2"/>
        <v>416955693</v>
      </c>
    </row>
    <row r="19" spans="1:22" ht="12.75">
      <c r="A19" s="2" t="s">
        <v>69</v>
      </c>
      <c r="B19" s="14" t="s">
        <v>70</v>
      </c>
      <c r="C19" s="14"/>
      <c r="D19" s="10">
        <f>D13+(D14-D15)-D18</f>
        <v>126267547</v>
      </c>
      <c r="E19" s="10">
        <v>-2617084620</v>
      </c>
      <c r="F19" s="10">
        <f>F13+(F14-F15)-F18</f>
        <v>-1809277075</v>
      </c>
      <c r="G19" s="493">
        <v>-2016826798</v>
      </c>
      <c r="H19" s="504">
        <f>H13+(H14-H15)-(H17+H18)</f>
        <v>742900422</v>
      </c>
      <c r="I19" s="506">
        <f t="shared" si="0"/>
        <v>-8419998393</v>
      </c>
      <c r="J19" s="21">
        <v>-5802913773</v>
      </c>
      <c r="K19" s="21">
        <f t="shared" si="1"/>
        <v>423472996</v>
      </c>
      <c r="L19" s="10">
        <v>-319427426</v>
      </c>
      <c r="M19" s="10">
        <v>-319427426</v>
      </c>
      <c r="N19" s="10">
        <f>N13+(N14-N15)-N18</f>
        <v>6790456531</v>
      </c>
      <c r="Q19" s="496" t="s">
        <v>3</v>
      </c>
      <c r="R19" s="490" t="e">
        <f>Q19-J19</f>
        <v>#VALUE!</v>
      </c>
      <c r="S19" s="10"/>
      <c r="T19" s="490">
        <f>T13+T14-T15-T18</f>
        <v>-5802913773</v>
      </c>
      <c r="U19" s="9">
        <v>-2754997615</v>
      </c>
      <c r="V19" s="490">
        <f t="shared" si="2"/>
        <v>-3047916158</v>
      </c>
    </row>
    <row r="20" spans="1:22" ht="12.75">
      <c r="A20" s="3" t="s">
        <v>71</v>
      </c>
      <c r="B20" s="16" t="s">
        <v>72</v>
      </c>
      <c r="C20" s="16" t="s">
        <v>376</v>
      </c>
      <c r="D20" s="11">
        <v>4887932748</v>
      </c>
      <c r="E20" s="11">
        <v>268381818</v>
      </c>
      <c r="F20" s="24"/>
      <c r="G20" s="24"/>
      <c r="H20" s="507">
        <v>310031099</v>
      </c>
      <c r="I20" s="506">
        <f t="shared" si="0"/>
        <v>269091819</v>
      </c>
      <c r="J20" s="24">
        <v>710001</v>
      </c>
      <c r="K20" s="21">
        <f t="shared" si="1"/>
        <v>44420627814</v>
      </c>
      <c r="L20" s="11">
        <v>44110596715</v>
      </c>
      <c r="M20" s="11">
        <v>44110596715</v>
      </c>
      <c r="N20" s="11">
        <v>6560084977</v>
      </c>
      <c r="Q20" s="497"/>
      <c r="R20" s="490">
        <f>Q20-J20</f>
        <v>-710001</v>
      </c>
      <c r="S20" s="24"/>
      <c r="T20" s="496">
        <v>710001</v>
      </c>
      <c r="U20" s="9">
        <v>710000</v>
      </c>
      <c r="V20" s="490">
        <f t="shared" si="2"/>
        <v>1</v>
      </c>
    </row>
    <row r="21" spans="1:22" ht="12">
      <c r="A21" s="3" t="s">
        <v>73</v>
      </c>
      <c r="B21" s="16" t="s">
        <v>74</v>
      </c>
      <c r="C21" s="16" t="s">
        <v>377</v>
      </c>
      <c r="D21" s="11">
        <v>4887932748</v>
      </c>
      <c r="E21" s="11">
        <v>233804171</v>
      </c>
      <c r="F21" s="24"/>
      <c r="G21" s="24"/>
      <c r="H21" s="507">
        <v>310031099</v>
      </c>
      <c r="I21" s="506">
        <f t="shared" si="0"/>
        <v>233804171</v>
      </c>
      <c r="J21" s="24"/>
      <c r="K21" s="21">
        <f t="shared" si="1"/>
        <v>44420627814</v>
      </c>
      <c r="L21" s="11">
        <v>44110596715</v>
      </c>
      <c r="M21" s="11">
        <v>44110596715</v>
      </c>
      <c r="N21" s="11">
        <v>8534197852</v>
      </c>
      <c r="R21" s="490">
        <f>T14-J21</f>
        <v>831339893</v>
      </c>
      <c r="S21" s="24"/>
      <c r="U21" s="9">
        <v>0</v>
      </c>
      <c r="V21" s="490">
        <f t="shared" si="2"/>
        <v>0</v>
      </c>
    </row>
    <row r="22" spans="1:22" ht="12.75">
      <c r="A22" s="2" t="s">
        <v>75</v>
      </c>
      <c r="B22" s="14" t="s">
        <v>76</v>
      </c>
      <c r="C22" s="14"/>
      <c r="D22" s="10">
        <f>D19+D20-D21</f>
        <v>126267547</v>
      </c>
      <c r="E22" s="10">
        <v>34577647</v>
      </c>
      <c r="F22" s="10">
        <f>F19-F21+F20</f>
        <v>-1809277075</v>
      </c>
      <c r="G22" s="21">
        <v>-2016826798</v>
      </c>
      <c r="H22" s="504">
        <v>742900422</v>
      </c>
      <c r="I22" s="506">
        <v>35247648</v>
      </c>
      <c r="J22" s="21">
        <v>-5802203772</v>
      </c>
      <c r="K22" s="21">
        <f t="shared" si="1"/>
        <v>423472996</v>
      </c>
      <c r="L22" s="10">
        <v>-319427426</v>
      </c>
      <c r="M22" s="10">
        <v>-319427426</v>
      </c>
      <c r="N22" s="10">
        <f>N19+N20-N21</f>
        <v>4816343656</v>
      </c>
      <c r="Q22" s="497"/>
      <c r="R22" s="490">
        <f>Q22-J22</f>
        <v>5802203772</v>
      </c>
      <c r="S22" s="10"/>
      <c r="T22" s="490">
        <f>T19+T20</f>
        <v>-5802203772</v>
      </c>
      <c r="U22" s="9">
        <v>-2754287615</v>
      </c>
      <c r="V22" s="490">
        <f t="shared" si="2"/>
        <v>-3047916157</v>
      </c>
    </row>
    <row r="23" spans="1:22" ht="12">
      <c r="A23" s="3" t="s">
        <v>77</v>
      </c>
      <c r="B23" s="16" t="s">
        <v>78</v>
      </c>
      <c r="C23" s="16"/>
      <c r="D23" s="11">
        <v>0</v>
      </c>
      <c r="E23" s="11">
        <v>0</v>
      </c>
      <c r="F23" s="24">
        <f>E23-D23</f>
        <v>0</v>
      </c>
      <c r="G23" s="24">
        <v>0</v>
      </c>
      <c r="H23" s="507"/>
      <c r="I23" s="506">
        <f t="shared" si="0"/>
        <v>0</v>
      </c>
      <c r="J23" s="24"/>
      <c r="K23" s="21">
        <f t="shared" si="1"/>
        <v>0</v>
      </c>
      <c r="L23" s="11">
        <v>0</v>
      </c>
      <c r="M23" s="11">
        <v>0</v>
      </c>
      <c r="N23" s="11"/>
      <c r="R23" s="490">
        <f>T15-J23</f>
        <v>6449611829</v>
      </c>
      <c r="S23" s="24"/>
      <c r="U23" s="9">
        <v>0</v>
      </c>
      <c r="V23" s="490">
        <f t="shared" si="2"/>
        <v>0</v>
      </c>
    </row>
    <row r="24" spans="1:22" ht="12.75">
      <c r="A24" s="2" t="s">
        <v>79</v>
      </c>
      <c r="B24" s="14" t="s">
        <v>80</v>
      </c>
      <c r="C24" s="14"/>
      <c r="D24" s="10">
        <f>D22+D23</f>
        <v>126267547</v>
      </c>
      <c r="E24" s="10">
        <v>-2582506973</v>
      </c>
      <c r="F24" s="10">
        <f>F22-F23</f>
        <v>-1809277075</v>
      </c>
      <c r="G24" s="21">
        <v>-2016826798</v>
      </c>
      <c r="H24" s="506">
        <v>742900422</v>
      </c>
      <c r="I24" s="506">
        <f t="shared" si="0"/>
        <v>-8384710745</v>
      </c>
      <c r="J24" s="21">
        <v>-5802203772</v>
      </c>
      <c r="K24" s="21">
        <f t="shared" si="1"/>
        <v>423472996</v>
      </c>
      <c r="L24" s="10">
        <v>-319427426</v>
      </c>
      <c r="M24" s="10">
        <v>-319427426</v>
      </c>
      <c r="N24" s="10">
        <f>N22+N23</f>
        <v>4816343656</v>
      </c>
      <c r="Q24" s="496" t="s">
        <v>3</v>
      </c>
      <c r="R24" s="490" t="e">
        <f>Q24-J24</f>
        <v>#VALUE!</v>
      </c>
      <c r="S24" s="10"/>
      <c r="T24" s="490">
        <f>T22-T23</f>
        <v>-5802203772</v>
      </c>
      <c r="U24" s="9">
        <v>-2754287615</v>
      </c>
      <c r="V24" s="490">
        <f t="shared" si="2"/>
        <v>-3047916157</v>
      </c>
    </row>
    <row r="25" spans="1:22" ht="12.75">
      <c r="A25" s="3" t="s">
        <v>81</v>
      </c>
      <c r="B25" s="16" t="s">
        <v>685</v>
      </c>
      <c r="C25" s="16" t="s">
        <v>378</v>
      </c>
      <c r="D25" s="11">
        <f>D24*25%</f>
        <v>31566886.75</v>
      </c>
      <c r="E25" s="11">
        <v>0</v>
      </c>
      <c r="F25" s="24">
        <v>0</v>
      </c>
      <c r="G25" s="24">
        <v>0</v>
      </c>
      <c r="H25" s="507"/>
      <c r="I25" s="506">
        <f t="shared" si="0"/>
        <v>0</v>
      </c>
      <c r="J25" s="24"/>
      <c r="K25" s="21">
        <f t="shared" si="1"/>
        <v>0</v>
      </c>
      <c r="L25" s="11"/>
      <c r="M25" s="11"/>
      <c r="N25" s="11">
        <v>1692433477</v>
      </c>
      <c r="Q25" s="497"/>
      <c r="R25" s="490">
        <f>Q25-J25</f>
        <v>0</v>
      </c>
      <c r="S25" s="24"/>
      <c r="U25" s="9">
        <v>0</v>
      </c>
      <c r="V25" s="490">
        <f t="shared" si="2"/>
        <v>0</v>
      </c>
    </row>
    <row r="26" spans="1:22" ht="12.75">
      <c r="A26" s="3" t="s">
        <v>686</v>
      </c>
      <c r="B26" s="16" t="s">
        <v>687</v>
      </c>
      <c r="C26" s="16"/>
      <c r="D26" s="11">
        <v>0</v>
      </c>
      <c r="E26" s="11">
        <v>0</v>
      </c>
      <c r="F26" s="24">
        <f>E26-D26</f>
        <v>0</v>
      </c>
      <c r="G26" s="24">
        <v>0</v>
      </c>
      <c r="H26" s="507"/>
      <c r="I26" s="506">
        <f t="shared" si="0"/>
        <v>0</v>
      </c>
      <c r="J26" s="24"/>
      <c r="K26" s="21">
        <f t="shared" si="1"/>
        <v>0</v>
      </c>
      <c r="L26" s="11">
        <v>0</v>
      </c>
      <c r="M26" s="11">
        <v>0</v>
      </c>
      <c r="N26" s="11"/>
      <c r="Q26" s="496" t="s">
        <v>3</v>
      </c>
      <c r="R26" s="490" t="e">
        <f>Q26-J26</f>
        <v>#VALUE!</v>
      </c>
      <c r="S26" s="24"/>
      <c r="U26" s="9">
        <v>0</v>
      </c>
      <c r="V26" s="490">
        <f t="shared" si="2"/>
        <v>0</v>
      </c>
    </row>
    <row r="27" spans="1:22" ht="12.75">
      <c r="A27" s="2" t="s">
        <v>688</v>
      </c>
      <c r="B27" s="14" t="s">
        <v>689</v>
      </c>
      <c r="C27" s="14"/>
      <c r="D27" s="10">
        <f>D24-D25</f>
        <v>94700660.25</v>
      </c>
      <c r="E27" s="10">
        <v>-2582506973</v>
      </c>
      <c r="F27" s="10">
        <f>F24-F25</f>
        <v>-1809277075</v>
      </c>
      <c r="G27" s="10">
        <v>-2016826798</v>
      </c>
      <c r="H27" s="504">
        <v>742900422</v>
      </c>
      <c r="I27" s="506">
        <f t="shared" si="0"/>
        <v>-8384710745</v>
      </c>
      <c r="J27" s="21">
        <v>-5802203772</v>
      </c>
      <c r="K27" s="21">
        <f t="shared" si="1"/>
        <v>423472996</v>
      </c>
      <c r="L27" s="10">
        <v>-319427426</v>
      </c>
      <c r="M27" s="10">
        <v>-319427426</v>
      </c>
      <c r="N27" s="10">
        <f>N24-N25</f>
        <v>3123910179</v>
      </c>
      <c r="Q27" s="497"/>
      <c r="R27" s="490">
        <f>Q27-J27</f>
        <v>5802203772</v>
      </c>
      <c r="S27" s="10"/>
      <c r="T27" s="490">
        <f>T24</f>
        <v>-5802203772</v>
      </c>
      <c r="U27" s="9">
        <v>-2754287615</v>
      </c>
      <c r="V27" s="490">
        <f t="shared" si="2"/>
        <v>-3047916157</v>
      </c>
    </row>
    <row r="28" spans="1:19" ht="12">
      <c r="A28" s="3" t="s">
        <v>690</v>
      </c>
      <c r="B28" s="16" t="s">
        <v>691</v>
      </c>
      <c r="C28" s="16"/>
      <c r="D28" s="11">
        <v>0</v>
      </c>
      <c r="E28" s="11"/>
      <c r="F28" s="24">
        <f>E28-D28</f>
        <v>0</v>
      </c>
      <c r="G28" s="24">
        <f>F28-E28</f>
        <v>0</v>
      </c>
      <c r="H28" s="509"/>
      <c r="I28" s="506">
        <f t="shared" si="0"/>
        <v>0</v>
      </c>
      <c r="J28" s="494">
        <f>F28+M28</f>
        <v>0</v>
      </c>
      <c r="K28" s="21">
        <f t="shared" si="1"/>
        <v>0</v>
      </c>
      <c r="L28" s="11"/>
      <c r="M28" s="11"/>
      <c r="N28" s="11"/>
      <c r="R28" s="490">
        <f>T18-J28</f>
        <v>1236988472</v>
      </c>
      <c r="S28" s="24"/>
    </row>
    <row r="29" spans="1:19" ht="12.75">
      <c r="A29" s="3" t="s">
        <v>692</v>
      </c>
      <c r="B29" s="16" t="s">
        <v>693</v>
      </c>
      <c r="C29" s="16"/>
      <c r="D29" s="11">
        <v>0</v>
      </c>
      <c r="E29" s="11"/>
      <c r="F29" s="24">
        <f>E29-D29</f>
        <v>0</v>
      </c>
      <c r="G29" s="24">
        <v>0</v>
      </c>
      <c r="H29" s="509"/>
      <c r="I29" s="506">
        <f t="shared" si="0"/>
        <v>0</v>
      </c>
      <c r="J29" s="494">
        <f>F29+M29</f>
        <v>0</v>
      </c>
      <c r="K29" s="21">
        <f t="shared" si="1"/>
        <v>0</v>
      </c>
      <c r="L29" s="11"/>
      <c r="M29" s="11"/>
      <c r="N29" s="11"/>
      <c r="Q29" s="497"/>
      <c r="R29" s="490">
        <f>Q29-J29</f>
        <v>0</v>
      </c>
      <c r="S29" s="24"/>
    </row>
    <row r="30" spans="1:19" ht="12.75">
      <c r="A30" s="2" t="s">
        <v>694</v>
      </c>
      <c r="B30" s="14" t="s">
        <v>695</v>
      </c>
      <c r="C30" s="14"/>
      <c r="D30" s="10">
        <f>D27/4213811</f>
        <v>22.473874658830212</v>
      </c>
      <c r="E30" s="10"/>
      <c r="F30" s="10"/>
      <c r="G30" s="502"/>
      <c r="H30" s="506"/>
      <c r="I30" s="506">
        <f t="shared" si="0"/>
        <v>0</v>
      </c>
      <c r="J30" s="21"/>
      <c r="K30" s="21">
        <f t="shared" si="1"/>
        <v>0</v>
      </c>
      <c r="L30" s="10"/>
      <c r="M30" s="10"/>
      <c r="N30" s="10"/>
      <c r="Q30" s="496">
        <v>-5802913773</v>
      </c>
      <c r="R30" s="490">
        <f>Q30-J30</f>
        <v>-5802913773</v>
      </c>
      <c r="S30" s="10"/>
    </row>
    <row r="31" spans="17:18" ht="12.75">
      <c r="Q31" s="496" t="s">
        <v>3</v>
      </c>
      <c r="R31" s="490" t="e">
        <f>Q31-J31</f>
        <v>#VALUE!</v>
      </c>
    </row>
    <row r="32" spans="17:18" ht="12.75">
      <c r="Q32" s="497"/>
      <c r="R32" s="490">
        <f>Q32-J32</f>
        <v>0</v>
      </c>
    </row>
    <row r="33" ht="12">
      <c r="R33" s="490">
        <f>T20-J33</f>
        <v>710001</v>
      </c>
    </row>
    <row r="34" spans="7:18" ht="12.75">
      <c r="G34" s="517" t="s">
        <v>11</v>
      </c>
      <c r="H34" s="517"/>
      <c r="I34" s="517"/>
      <c r="J34" s="517"/>
      <c r="K34" s="517"/>
      <c r="L34" s="517"/>
      <c r="M34" s="517"/>
      <c r="Q34" s="497"/>
      <c r="R34" s="490">
        <f aca="true" t="shared" si="3" ref="R34:R40">Q34-J34</f>
        <v>0</v>
      </c>
    </row>
    <row r="35" spans="1:18" ht="12.75">
      <c r="A35" s="15" t="str">
        <f>BIA!A10</f>
        <v>Kế Toán Trưởng</v>
      </c>
      <c r="G35" s="518" t="str">
        <f>'[2]BIA'!A9</f>
        <v>Tổng Giám Đốc</v>
      </c>
      <c r="H35" s="518"/>
      <c r="I35" s="518"/>
      <c r="J35" s="518"/>
      <c r="K35" s="518"/>
      <c r="L35" s="518"/>
      <c r="M35" s="518"/>
      <c r="Q35" s="496" t="s">
        <v>3</v>
      </c>
      <c r="R35" s="490" t="e">
        <f t="shared" si="3"/>
        <v>#VALUE!</v>
      </c>
    </row>
    <row r="36" spans="17:18" ht="12.75">
      <c r="Q36" s="497"/>
      <c r="R36" s="490">
        <f t="shared" si="3"/>
        <v>0</v>
      </c>
    </row>
    <row r="37" spans="17:18" ht="12.75">
      <c r="Q37" s="496">
        <v>710001</v>
      </c>
      <c r="R37" s="490">
        <f t="shared" si="3"/>
        <v>710001</v>
      </c>
    </row>
    <row r="38" spans="17:18" ht="12.75">
      <c r="Q38" s="496">
        <v>-5802203772</v>
      </c>
      <c r="R38" s="490">
        <f t="shared" si="3"/>
        <v>-5802203772</v>
      </c>
    </row>
    <row r="39" spans="17:18" ht="12.75">
      <c r="Q39" s="496" t="s">
        <v>3</v>
      </c>
      <c r="R39" s="490" t="e">
        <f t="shared" si="3"/>
        <v>#VALUE!</v>
      </c>
    </row>
    <row r="40" spans="17:18" ht="12.75">
      <c r="Q40" s="496" t="s">
        <v>3</v>
      </c>
      <c r="R40" s="490" t="e">
        <f t="shared" si="3"/>
        <v>#VALUE!</v>
      </c>
    </row>
    <row r="41" spans="1:17" ht="12.75">
      <c r="A41" s="15" t="str">
        <f>BIA!B10</f>
        <v>PHẠM CÔNG NHÂN</v>
      </c>
      <c r="G41" s="518" t="str">
        <f>BIA!B9</f>
        <v>NGUYỄN TRUNG HIẾU</v>
      </c>
      <c r="H41" s="518"/>
      <c r="I41" s="518"/>
      <c r="J41" s="518"/>
      <c r="K41" s="518"/>
      <c r="L41" s="518"/>
      <c r="M41" s="518"/>
      <c r="Q41" s="496" t="s">
        <v>3</v>
      </c>
    </row>
    <row r="42" ht="12.75">
      <c r="Q42" s="497"/>
    </row>
    <row r="43" ht="12.75">
      <c r="Q43" s="496">
        <v>-5802203772</v>
      </c>
    </row>
    <row r="44" ht="12.75">
      <c r="Q44" s="497"/>
    </row>
    <row r="45" ht="12.75">
      <c r="Q45" s="496" t="s">
        <v>3</v>
      </c>
    </row>
  </sheetData>
  <sheetProtection/>
  <mergeCells count="9">
    <mergeCell ref="G34:M34"/>
    <mergeCell ref="G35:M35"/>
    <mergeCell ref="G41:M41"/>
    <mergeCell ref="I7:O7"/>
    <mergeCell ref="A5:L5"/>
    <mergeCell ref="A1:B1"/>
    <mergeCell ref="A2:B2"/>
    <mergeCell ref="A3:B3"/>
    <mergeCell ref="G4:J4"/>
  </mergeCells>
  <printOptions/>
  <pageMargins left="0.44" right="0.2" top="0.25" bottom="0.2" header="0.17" footer="0.19"/>
  <pageSetup horizontalDpi="600" verticalDpi="600" orientation="landscape" paperSize="9" scale="97" r:id="rId1"/>
</worksheet>
</file>

<file path=xl/worksheets/sheet5.xml><?xml version="1.0" encoding="utf-8"?>
<worksheet xmlns="http://schemas.openxmlformats.org/spreadsheetml/2006/main" xmlns:r="http://schemas.openxmlformats.org/officeDocument/2006/relationships">
  <dimension ref="A1:IN71"/>
  <sheetViews>
    <sheetView zoomScalePageLayoutView="0" workbookViewId="0" topLeftCell="A34">
      <selection activeCell="F49" sqref="F49"/>
    </sheetView>
  </sheetViews>
  <sheetFormatPr defaultColWidth="10.28125" defaultRowHeight="12"/>
  <cols>
    <col min="1" max="1" width="3.00390625" style="58" customWidth="1"/>
    <col min="2" max="3" width="10.28125" style="58" customWidth="1"/>
    <col min="4" max="4" width="9.140625" style="58" customWidth="1"/>
    <col min="5" max="5" width="7.57421875" style="58" customWidth="1"/>
    <col min="6" max="6" width="5.8515625" style="58" customWidth="1"/>
    <col min="7" max="7" width="1.421875" style="58" customWidth="1"/>
    <col min="8" max="8" width="5.140625" style="58" customWidth="1"/>
    <col min="9" max="9" width="0.9921875" style="58" customWidth="1"/>
    <col min="10" max="10" width="6.28125" style="58" hidden="1" customWidth="1"/>
    <col min="11" max="11" width="0.5625" style="58" customWidth="1"/>
    <col min="12" max="12" width="18.7109375" style="127" customWidth="1"/>
    <col min="13" max="13" width="0.85546875" style="127" customWidth="1"/>
    <col min="14" max="14" width="18.421875" style="121" customWidth="1"/>
    <col min="15" max="15" width="18.8515625" style="58" customWidth="1"/>
    <col min="16" max="16" width="15.8515625" style="58" customWidth="1"/>
    <col min="17" max="17" width="15.57421875" style="58" customWidth="1"/>
    <col min="18" max="18" width="15.421875" style="58" customWidth="1"/>
    <col min="19" max="19" width="15.28125" style="58" customWidth="1"/>
    <col min="20" max="20" width="15.8515625" style="58" customWidth="1"/>
    <col min="21" max="22" width="16.57421875" style="58" customWidth="1"/>
    <col min="23" max="16384" width="10.28125" style="58" customWidth="1"/>
  </cols>
  <sheetData>
    <row r="1" spans="1:248" s="158" customFormat="1" ht="19.5" customHeight="1">
      <c r="A1" s="148" t="str">
        <f>'[1]TTC'!D6</f>
        <v>CÔNG TY CỔ PHẦN ĐẦU TƯ VÀ XÂY DỰNG COTEC (COTECiN)</v>
      </c>
      <c r="B1" s="149"/>
      <c r="C1" s="150"/>
      <c r="D1" s="150"/>
      <c r="E1" s="151"/>
      <c r="F1" s="150"/>
      <c r="G1" s="152"/>
      <c r="H1" s="150"/>
      <c r="I1" s="153"/>
      <c r="J1" s="154"/>
      <c r="K1" s="155"/>
      <c r="L1" s="156"/>
      <c r="M1" s="156"/>
      <c r="N1" s="157" t="s">
        <v>385</v>
      </c>
      <c r="V1" s="150"/>
      <c r="W1" s="150"/>
      <c r="X1" s="150"/>
      <c r="Y1" s="150"/>
      <c r="Z1" s="150"/>
      <c r="AA1" s="150"/>
      <c r="AB1" s="150"/>
      <c r="AC1" s="150"/>
      <c r="AD1" s="150"/>
      <c r="AE1" s="150"/>
      <c r="AF1" s="150"/>
      <c r="AG1" s="150"/>
      <c r="AH1" s="150"/>
      <c r="AI1" s="150"/>
      <c r="AJ1" s="150"/>
      <c r="AK1" s="150"/>
      <c r="AL1" s="150"/>
      <c r="AM1" s="150"/>
      <c r="AN1" s="150"/>
      <c r="AO1" s="150"/>
      <c r="AP1" s="150"/>
      <c r="AQ1" s="150"/>
      <c r="AR1" s="150"/>
      <c r="AS1" s="150"/>
      <c r="AT1" s="150"/>
      <c r="AU1" s="150"/>
      <c r="AV1" s="150"/>
      <c r="AW1" s="150"/>
      <c r="AX1" s="150"/>
      <c r="AY1" s="150"/>
      <c r="AZ1" s="150"/>
      <c r="BA1" s="150"/>
      <c r="BB1" s="150"/>
      <c r="BC1" s="150"/>
      <c r="BD1" s="150"/>
      <c r="BE1" s="150"/>
      <c r="BF1" s="150"/>
      <c r="BG1" s="150"/>
      <c r="BH1" s="150"/>
      <c r="BI1" s="150"/>
      <c r="BJ1" s="150"/>
      <c r="BK1" s="150"/>
      <c r="BL1" s="150"/>
      <c r="BM1" s="150"/>
      <c r="BN1" s="150"/>
      <c r="BO1" s="150"/>
      <c r="BP1" s="150"/>
      <c r="BQ1" s="150"/>
      <c r="BR1" s="150"/>
      <c r="BS1" s="150"/>
      <c r="BT1" s="150"/>
      <c r="BU1" s="150"/>
      <c r="BV1" s="150"/>
      <c r="BW1" s="150"/>
      <c r="BX1" s="150"/>
      <c r="BY1" s="150"/>
      <c r="BZ1" s="150"/>
      <c r="CA1" s="150"/>
      <c r="CB1" s="150"/>
      <c r="CC1" s="150"/>
      <c r="CD1" s="150"/>
      <c r="CE1" s="150"/>
      <c r="CF1" s="150"/>
      <c r="CG1" s="150"/>
      <c r="CH1" s="150"/>
      <c r="CI1" s="150"/>
      <c r="CJ1" s="150"/>
      <c r="CK1" s="150"/>
      <c r="CL1" s="150"/>
      <c r="CM1" s="150"/>
      <c r="CN1" s="150"/>
      <c r="CO1" s="150"/>
      <c r="CP1" s="150"/>
      <c r="CQ1" s="150"/>
      <c r="CR1" s="150"/>
      <c r="CS1" s="150"/>
      <c r="CT1" s="150"/>
      <c r="CU1" s="150"/>
      <c r="CV1" s="150"/>
      <c r="CW1" s="150"/>
      <c r="CX1" s="150"/>
      <c r="CY1" s="150"/>
      <c r="CZ1" s="150"/>
      <c r="DA1" s="150"/>
      <c r="DB1" s="150"/>
      <c r="DC1" s="150"/>
      <c r="DD1" s="150"/>
      <c r="DE1" s="150"/>
      <c r="DF1" s="150"/>
      <c r="DG1" s="150"/>
      <c r="DH1" s="150"/>
      <c r="DI1" s="150"/>
      <c r="DJ1" s="150"/>
      <c r="DK1" s="150"/>
      <c r="DL1" s="150"/>
      <c r="DM1" s="150"/>
      <c r="DN1" s="150"/>
      <c r="DO1" s="150"/>
      <c r="DP1" s="150"/>
      <c r="DQ1" s="150"/>
      <c r="DR1" s="150"/>
      <c r="DS1" s="150"/>
      <c r="DT1" s="150"/>
      <c r="DU1" s="150"/>
      <c r="DV1" s="150"/>
      <c r="DW1" s="150"/>
      <c r="DX1" s="150"/>
      <c r="DY1" s="150"/>
      <c r="DZ1" s="150"/>
      <c r="EA1" s="150"/>
      <c r="EB1" s="150"/>
      <c r="EC1" s="150"/>
      <c r="ED1" s="150"/>
      <c r="EE1" s="150"/>
      <c r="EF1" s="150"/>
      <c r="EG1" s="150"/>
      <c r="EH1" s="150"/>
      <c r="EI1" s="150"/>
      <c r="EJ1" s="150"/>
      <c r="EK1" s="150"/>
      <c r="EL1" s="150"/>
      <c r="EM1" s="150"/>
      <c r="EN1" s="150"/>
      <c r="EO1" s="150"/>
      <c r="EP1" s="150"/>
      <c r="EQ1" s="150"/>
      <c r="ER1" s="150"/>
      <c r="ES1" s="150"/>
      <c r="ET1" s="150"/>
      <c r="EU1" s="150"/>
      <c r="EV1" s="150"/>
      <c r="EW1" s="150"/>
      <c r="EX1" s="150"/>
      <c r="EY1" s="150"/>
      <c r="EZ1" s="150"/>
      <c r="FA1" s="150"/>
      <c r="FB1" s="150"/>
      <c r="FC1" s="150"/>
      <c r="FD1" s="150"/>
      <c r="FE1" s="150"/>
      <c r="FF1" s="150"/>
      <c r="FG1" s="150"/>
      <c r="FH1" s="150"/>
      <c r="FI1" s="150"/>
      <c r="FJ1" s="150"/>
      <c r="FK1" s="150"/>
      <c r="FL1" s="150"/>
      <c r="FM1" s="150"/>
      <c r="FN1" s="150"/>
      <c r="FO1" s="150"/>
      <c r="FP1" s="150"/>
      <c r="FQ1" s="150"/>
      <c r="FR1" s="150"/>
      <c r="FS1" s="150"/>
      <c r="FT1" s="150"/>
      <c r="FU1" s="150"/>
      <c r="FV1" s="150"/>
      <c r="FW1" s="150"/>
      <c r="FX1" s="150"/>
      <c r="FY1" s="150"/>
      <c r="FZ1" s="150"/>
      <c r="GA1" s="150"/>
      <c r="GB1" s="150"/>
      <c r="GC1" s="150"/>
      <c r="GD1" s="150"/>
      <c r="GE1" s="150"/>
      <c r="GF1" s="150"/>
      <c r="GG1" s="150"/>
      <c r="GH1" s="150"/>
      <c r="GI1" s="150"/>
      <c r="GJ1" s="150"/>
      <c r="GK1" s="150"/>
      <c r="GL1" s="150"/>
      <c r="GM1" s="150"/>
      <c r="GN1" s="150"/>
      <c r="GO1" s="150"/>
      <c r="GP1" s="150"/>
      <c r="GQ1" s="150"/>
      <c r="GR1" s="150"/>
      <c r="GS1" s="150"/>
      <c r="GT1" s="150"/>
      <c r="GU1" s="150"/>
      <c r="GV1" s="150"/>
      <c r="GW1" s="150"/>
      <c r="GX1" s="150"/>
      <c r="GY1" s="150"/>
      <c r="GZ1" s="150"/>
      <c r="HA1" s="150"/>
      <c r="HB1" s="150"/>
      <c r="HC1" s="150"/>
      <c r="HD1" s="150"/>
      <c r="HE1" s="150"/>
      <c r="HF1" s="150"/>
      <c r="HG1" s="150"/>
      <c r="HH1" s="150"/>
      <c r="HI1" s="150"/>
      <c r="HJ1" s="150"/>
      <c r="HK1" s="150"/>
      <c r="HL1" s="150"/>
      <c r="HM1" s="150"/>
      <c r="HN1" s="150"/>
      <c r="HO1" s="150"/>
      <c r="HP1" s="150"/>
      <c r="HQ1" s="150"/>
      <c r="HR1" s="150"/>
      <c r="HS1" s="150"/>
      <c r="HT1" s="150"/>
      <c r="HU1" s="150"/>
      <c r="HV1" s="150"/>
      <c r="HW1" s="150"/>
      <c r="HX1" s="150"/>
      <c r="HY1" s="150"/>
      <c r="HZ1" s="150"/>
      <c r="IA1" s="150"/>
      <c r="IB1" s="150"/>
      <c r="IC1" s="150"/>
      <c r="ID1" s="150"/>
      <c r="IE1" s="150"/>
      <c r="IF1" s="150"/>
      <c r="IG1" s="150"/>
      <c r="IH1" s="150"/>
      <c r="II1" s="150"/>
      <c r="IJ1" s="150"/>
      <c r="IK1" s="150"/>
      <c r="IL1" s="150"/>
      <c r="IM1" s="150"/>
      <c r="IN1" s="150"/>
    </row>
    <row r="2" spans="1:248" s="54" customFormat="1" ht="3" customHeight="1">
      <c r="A2" s="44"/>
      <c r="B2" s="45"/>
      <c r="C2" s="46"/>
      <c r="D2" s="46"/>
      <c r="E2" s="47"/>
      <c r="F2" s="46"/>
      <c r="G2" s="48"/>
      <c r="H2" s="46"/>
      <c r="I2" s="49"/>
      <c r="J2" s="50"/>
      <c r="K2" s="51"/>
      <c r="L2" s="52"/>
      <c r="M2" s="52"/>
      <c r="N2" s="53"/>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row>
    <row r="3" spans="1:14" ht="19.5" customHeight="1">
      <c r="A3" s="55" t="s">
        <v>386</v>
      </c>
      <c r="B3" s="56"/>
      <c r="C3" s="56"/>
      <c r="D3" s="56"/>
      <c r="E3" s="56"/>
      <c r="F3" s="56"/>
      <c r="G3" s="56"/>
      <c r="H3" s="56"/>
      <c r="I3" s="56"/>
      <c r="J3" s="56"/>
      <c r="K3" s="56"/>
      <c r="L3" s="57"/>
      <c r="M3" s="57"/>
      <c r="N3" s="57"/>
    </row>
    <row r="4" spans="1:14" ht="15" customHeight="1">
      <c r="A4" s="59" t="s">
        <v>387</v>
      </c>
      <c r="B4" s="56"/>
      <c r="C4" s="56"/>
      <c r="D4" s="56"/>
      <c r="E4" s="56"/>
      <c r="F4" s="56"/>
      <c r="G4" s="56"/>
      <c r="H4" s="56"/>
      <c r="I4" s="56"/>
      <c r="J4" s="56"/>
      <c r="K4" s="56"/>
      <c r="L4" s="60"/>
      <c r="M4" s="60"/>
      <c r="N4" s="60"/>
    </row>
    <row r="5" spans="1:14" s="147" customFormat="1" ht="19.5" customHeight="1">
      <c r="A5" s="138" t="str">
        <f>BIA!B11</f>
        <v>Tại ngày 20 tháng 10 năm 2012</v>
      </c>
      <c r="B5" s="139"/>
      <c r="C5" s="140"/>
      <c r="D5" s="141"/>
      <c r="E5" s="142"/>
      <c r="F5" s="142"/>
      <c r="G5" s="142"/>
      <c r="H5" s="143"/>
      <c r="I5" s="144"/>
      <c r="J5" s="61"/>
      <c r="K5" s="139"/>
      <c r="L5" s="145"/>
      <c r="M5" s="145"/>
      <c r="N5" s="146" t="s">
        <v>379</v>
      </c>
    </row>
    <row r="6" spans="1:14" ht="6.75" customHeight="1">
      <c r="A6" s="62"/>
      <c r="B6" s="63"/>
      <c r="C6" s="63"/>
      <c r="D6" s="63"/>
      <c r="E6" s="63"/>
      <c r="F6" s="63"/>
      <c r="G6" s="63"/>
      <c r="H6" s="63"/>
      <c r="I6" s="63"/>
      <c r="J6" s="63"/>
      <c r="K6" s="64"/>
      <c r="L6" s="65"/>
      <c r="M6" s="65"/>
      <c r="N6" s="66"/>
    </row>
    <row r="7" spans="1:14" s="71" customFormat="1" ht="26.25" customHeight="1">
      <c r="A7" s="527"/>
      <c r="B7" s="527"/>
      <c r="C7" s="67" t="s">
        <v>388</v>
      </c>
      <c r="D7" s="67"/>
      <c r="E7" s="67"/>
      <c r="F7" s="67"/>
      <c r="G7" s="68"/>
      <c r="H7" s="69" t="s">
        <v>389</v>
      </c>
      <c r="I7" s="68"/>
      <c r="J7" s="70" t="s">
        <v>961</v>
      </c>
      <c r="K7" s="69"/>
      <c r="L7" s="137" t="s">
        <v>428</v>
      </c>
      <c r="M7" s="136"/>
      <c r="N7" s="137" t="s">
        <v>704</v>
      </c>
    </row>
    <row r="8" spans="1:22" s="78" customFormat="1" ht="18" customHeight="1">
      <c r="A8" s="72" t="s">
        <v>390</v>
      </c>
      <c r="B8" s="71"/>
      <c r="C8" s="71"/>
      <c r="D8" s="71"/>
      <c r="E8" s="71"/>
      <c r="F8" s="71"/>
      <c r="G8" s="71"/>
      <c r="H8" s="73"/>
      <c r="I8" s="73"/>
      <c r="J8" s="73"/>
      <c r="K8" s="74"/>
      <c r="L8" s="75"/>
      <c r="M8" s="75"/>
      <c r="N8" s="76"/>
      <c r="O8" s="77" t="s">
        <v>1153</v>
      </c>
      <c r="P8" s="77" t="s">
        <v>1155</v>
      </c>
      <c r="Q8" s="77" t="s">
        <v>1157</v>
      </c>
      <c r="R8" s="77" t="s">
        <v>1159</v>
      </c>
      <c r="S8" s="77" t="s">
        <v>1161</v>
      </c>
      <c r="U8" s="77" t="s">
        <v>1163</v>
      </c>
      <c r="V8" s="77" t="s">
        <v>391</v>
      </c>
    </row>
    <row r="9" spans="1:22" s="86" customFormat="1" ht="18" customHeight="1">
      <c r="A9" s="79" t="s">
        <v>392</v>
      </c>
      <c r="B9" s="80" t="s">
        <v>393</v>
      </c>
      <c r="C9" s="79"/>
      <c r="D9" s="79"/>
      <c r="E9" s="79"/>
      <c r="F9" s="79"/>
      <c r="G9" s="79"/>
      <c r="H9" s="81" t="s">
        <v>1153</v>
      </c>
      <c r="I9" s="81"/>
      <c r="J9" s="81"/>
      <c r="K9" s="82"/>
      <c r="L9" s="117">
        <v>186573827814</v>
      </c>
      <c r="M9" s="83"/>
      <c r="N9" s="498">
        <v>119103331391</v>
      </c>
      <c r="O9" s="84">
        <f>'[1]LCTT'!B13</f>
        <v>744000000</v>
      </c>
      <c r="P9" s="84">
        <v>3278696222</v>
      </c>
      <c r="Q9" s="85">
        <f>'[1]LCTT'!C22</f>
        <v>193657600</v>
      </c>
      <c r="R9" s="85">
        <f>'[1]LCTT'!C30</f>
        <v>117358000</v>
      </c>
      <c r="S9" s="85">
        <f>'[1]LCTT'!H30</f>
        <v>985984825</v>
      </c>
      <c r="U9" s="85">
        <f>'[1]LCTT'!B13</f>
        <v>744000000</v>
      </c>
      <c r="V9" s="85">
        <f>'[1]LCTT'!C15</f>
        <v>26406324</v>
      </c>
    </row>
    <row r="10" spans="1:22" s="86" customFormat="1" ht="18" customHeight="1">
      <c r="A10" s="79" t="s">
        <v>394</v>
      </c>
      <c r="B10" s="80" t="s">
        <v>395</v>
      </c>
      <c r="C10" s="79"/>
      <c r="D10" s="79"/>
      <c r="E10" s="79"/>
      <c r="F10" s="79"/>
      <c r="G10" s="79"/>
      <c r="H10" s="81" t="s">
        <v>1155</v>
      </c>
      <c r="I10" s="81"/>
      <c r="J10" s="81"/>
      <c r="K10" s="82"/>
      <c r="L10" s="117">
        <v>-124150270475</v>
      </c>
      <c r="M10" s="83"/>
      <c r="N10" s="498">
        <v>-33319528631</v>
      </c>
      <c r="O10" s="84">
        <f>'[1]LCTT'!B14</f>
        <v>319169000</v>
      </c>
      <c r="P10" s="84">
        <v>437000000</v>
      </c>
      <c r="Q10" s="85">
        <f>'[1]LCTT'!H33</f>
        <v>707570024</v>
      </c>
      <c r="R10" s="85">
        <f>'[1]LCTT'!H42</f>
        <v>4145115346</v>
      </c>
      <c r="U10" s="85">
        <f>'[1]LCTT'!B14</f>
        <v>319169000</v>
      </c>
      <c r="V10" s="85">
        <f>'[1]LCTT'!C16</f>
        <v>225000000</v>
      </c>
    </row>
    <row r="11" spans="1:22" s="86" customFormat="1" ht="18" customHeight="1">
      <c r="A11" s="79" t="s">
        <v>396</v>
      </c>
      <c r="B11" s="80" t="s">
        <v>397</v>
      </c>
      <c r="C11" s="79"/>
      <c r="D11" s="79"/>
      <c r="E11" s="79"/>
      <c r="F11" s="79"/>
      <c r="G11" s="79"/>
      <c r="H11" s="81" t="s">
        <v>1157</v>
      </c>
      <c r="I11" s="81"/>
      <c r="J11" s="81"/>
      <c r="K11" s="82"/>
      <c r="L11" s="117">
        <v>-1546795125</v>
      </c>
      <c r="M11" s="83"/>
      <c r="N11" s="498">
        <v>-821758315</v>
      </c>
      <c r="O11" s="84">
        <f>'[1]LCTT'!G16</f>
        <v>2295123238</v>
      </c>
      <c r="P11" s="84">
        <v>5209143966</v>
      </c>
      <c r="U11" s="85">
        <f>'[1]LCTT'!B16</f>
        <v>142769720</v>
      </c>
      <c r="V11" s="85">
        <f>'[1]LCTT'!C17</f>
        <v>13307390000</v>
      </c>
    </row>
    <row r="12" spans="1:22" s="86" customFormat="1" ht="18" customHeight="1">
      <c r="A12" s="79" t="s">
        <v>398</v>
      </c>
      <c r="B12" s="80" t="s">
        <v>399</v>
      </c>
      <c r="C12" s="79"/>
      <c r="D12" s="79"/>
      <c r="E12" s="79"/>
      <c r="F12" s="79"/>
      <c r="G12" s="79"/>
      <c r="H12" s="81" t="s">
        <v>1159</v>
      </c>
      <c r="I12" s="81"/>
      <c r="J12" s="81"/>
      <c r="K12" s="82"/>
      <c r="L12" s="117">
        <v>-7747362573</v>
      </c>
      <c r="M12" s="83"/>
      <c r="N12" s="498">
        <v>-7453983620</v>
      </c>
      <c r="O12" s="84">
        <f>'[1]LCTT'!G17</f>
        <v>190573470486</v>
      </c>
      <c r="P12" s="84">
        <v>620000000</v>
      </c>
      <c r="U12" s="85">
        <f>'[1]LCTT'!B17</f>
        <v>234480000</v>
      </c>
      <c r="V12" s="85">
        <f>'[1]LCTT'!C18</f>
        <v>16019442378</v>
      </c>
    </row>
    <row r="13" spans="1:22" s="86" customFormat="1" ht="18" customHeight="1">
      <c r="A13" s="79" t="s">
        <v>400</v>
      </c>
      <c r="B13" s="80" t="s">
        <v>401</v>
      </c>
      <c r="C13" s="79"/>
      <c r="D13" s="79"/>
      <c r="E13" s="79"/>
      <c r="F13" s="79"/>
      <c r="G13" s="79"/>
      <c r="H13" s="81" t="s">
        <v>1161</v>
      </c>
      <c r="I13" s="81"/>
      <c r="J13" s="81"/>
      <c r="K13" s="82"/>
      <c r="L13" s="117">
        <v>0</v>
      </c>
      <c r="M13" s="83"/>
      <c r="N13" s="498"/>
      <c r="P13" s="85">
        <f>SUM('[1]LCTT'!C31:C36)</f>
        <v>331994114</v>
      </c>
      <c r="U13" s="85">
        <f>'[1]LCTT'!B18</f>
        <v>2403910000</v>
      </c>
      <c r="V13" s="85">
        <f>'[1]LCTT'!C19</f>
        <v>32150000</v>
      </c>
    </row>
    <row r="14" spans="1:22" s="86" customFormat="1" ht="18" customHeight="1">
      <c r="A14" s="79" t="s">
        <v>402</v>
      </c>
      <c r="B14" s="80" t="s">
        <v>403</v>
      </c>
      <c r="C14" s="79"/>
      <c r="D14" s="79"/>
      <c r="E14" s="79"/>
      <c r="F14" s="79"/>
      <c r="G14" s="79"/>
      <c r="H14" s="81" t="s">
        <v>1163</v>
      </c>
      <c r="I14" s="81"/>
      <c r="J14" s="81"/>
      <c r="K14" s="82"/>
      <c r="L14" s="117">
        <v>5260540208</v>
      </c>
      <c r="M14" s="83"/>
      <c r="N14" s="498">
        <v>10873499423</v>
      </c>
      <c r="O14" s="84"/>
      <c r="P14" s="85">
        <f>SUM('[1]LCTT'!H40:H45)</f>
        <v>4469653238</v>
      </c>
      <c r="U14" s="85">
        <f>'[1]LCTT'!B19</f>
        <v>15005000000</v>
      </c>
      <c r="V14" s="85">
        <f>'[1]LCTT'!C23</f>
        <v>142000000</v>
      </c>
    </row>
    <row r="15" spans="1:22" s="86" customFormat="1" ht="18" customHeight="1">
      <c r="A15" s="79" t="s">
        <v>404</v>
      </c>
      <c r="B15" s="80" t="s">
        <v>405</v>
      </c>
      <c r="C15" s="79"/>
      <c r="D15" s="79"/>
      <c r="E15" s="79"/>
      <c r="F15" s="79"/>
      <c r="G15" s="79"/>
      <c r="H15" s="87" t="s">
        <v>391</v>
      </c>
      <c r="I15" s="81"/>
      <c r="J15" s="81"/>
      <c r="K15" s="82"/>
      <c r="L15" s="117">
        <v>-5041125900</v>
      </c>
      <c r="M15" s="83"/>
      <c r="N15" s="498">
        <v>-40555910780</v>
      </c>
      <c r="O15" s="84"/>
      <c r="U15" s="85">
        <f>'[1]LCTT'!B25</f>
        <v>240005104</v>
      </c>
      <c r="V15" s="85">
        <f>'[1]LCTT'!C24</f>
        <v>4968000</v>
      </c>
    </row>
    <row r="16" spans="1:22" s="78" customFormat="1" ht="19.5" customHeight="1">
      <c r="A16" s="71"/>
      <c r="B16" s="72" t="s">
        <v>406</v>
      </c>
      <c r="C16" s="71"/>
      <c r="D16" s="71"/>
      <c r="E16" s="71"/>
      <c r="F16" s="71"/>
      <c r="G16" s="71"/>
      <c r="H16" s="73" t="s">
        <v>58</v>
      </c>
      <c r="I16" s="73"/>
      <c r="J16" s="73"/>
      <c r="K16" s="74"/>
      <c r="L16" s="88">
        <f>SUM(L9:L15)</f>
        <v>53348813949</v>
      </c>
      <c r="M16" s="75"/>
      <c r="N16" s="88">
        <f aca="true" t="shared" si="0" ref="N16:S16">SUM(N9:N15)</f>
        <v>47825649468</v>
      </c>
      <c r="O16" s="89">
        <f>SUM(O9:O15)</f>
        <v>193931762724</v>
      </c>
      <c r="P16" s="89">
        <f t="shared" si="0"/>
        <v>14346487540</v>
      </c>
      <c r="Q16" s="89">
        <f t="shared" si="0"/>
        <v>901227624</v>
      </c>
      <c r="R16" s="89">
        <f t="shared" si="0"/>
        <v>4262473346</v>
      </c>
      <c r="S16" s="89">
        <f t="shared" si="0"/>
        <v>985984825</v>
      </c>
      <c r="U16" s="90">
        <f>'[1]LCTT'!B29</f>
        <v>22615000</v>
      </c>
      <c r="V16" s="90">
        <f>'[1]LCTT'!C25</f>
        <v>1511221000</v>
      </c>
    </row>
    <row r="17" spans="1:22" s="78" customFormat="1" ht="18" customHeight="1">
      <c r="A17" s="72" t="s">
        <v>407</v>
      </c>
      <c r="B17" s="71"/>
      <c r="C17" s="71"/>
      <c r="D17" s="71"/>
      <c r="E17" s="71"/>
      <c r="F17" s="71"/>
      <c r="G17" s="71"/>
      <c r="H17" s="73"/>
      <c r="I17" s="73"/>
      <c r="J17" s="73"/>
      <c r="K17" s="74"/>
      <c r="L17" s="75"/>
      <c r="M17" s="75"/>
      <c r="N17" s="76"/>
      <c r="U17" s="90">
        <f>'[1]LCTT'!G18</f>
        <v>3164507</v>
      </c>
      <c r="V17" s="90">
        <f>'[1]LCTT'!C26</f>
        <v>10000000</v>
      </c>
    </row>
    <row r="18" spans="1:22" s="78" customFormat="1" ht="15">
      <c r="A18" s="79" t="s">
        <v>392</v>
      </c>
      <c r="B18" s="79" t="s">
        <v>408</v>
      </c>
      <c r="C18" s="71"/>
      <c r="D18" s="71"/>
      <c r="E18" s="71"/>
      <c r="F18" s="71"/>
      <c r="G18" s="71"/>
      <c r="H18" s="73"/>
      <c r="I18" s="73"/>
      <c r="J18" s="73"/>
      <c r="K18" s="74"/>
      <c r="L18" s="75"/>
      <c r="M18" s="75"/>
      <c r="N18" s="76"/>
      <c r="U18" s="90">
        <f>'[1]LCTT'!G19</f>
        <v>24000000</v>
      </c>
      <c r="V18" s="90">
        <f>'[1]LCTT'!H18</f>
        <v>331843037</v>
      </c>
    </row>
    <row r="19" spans="1:22" s="86" customFormat="1" ht="15.75" customHeight="1">
      <c r="A19" s="91"/>
      <c r="B19" s="91" t="s">
        <v>409</v>
      </c>
      <c r="C19" s="79"/>
      <c r="D19" s="79"/>
      <c r="E19" s="79"/>
      <c r="F19" s="79"/>
      <c r="G19" s="79"/>
      <c r="H19" s="81" t="s">
        <v>60</v>
      </c>
      <c r="I19" s="81"/>
      <c r="J19" s="81"/>
      <c r="K19" s="82"/>
      <c r="L19" s="76">
        <v>-2010514199</v>
      </c>
      <c r="M19" s="83"/>
      <c r="N19" s="498">
        <v>-684193282</v>
      </c>
      <c r="O19" s="77" t="s">
        <v>60</v>
      </c>
      <c r="P19" s="77" t="s">
        <v>64</v>
      </c>
      <c r="Q19" s="77" t="s">
        <v>66</v>
      </c>
      <c r="R19" s="77" t="s">
        <v>68</v>
      </c>
      <c r="S19" s="77" t="s">
        <v>696</v>
      </c>
      <c r="T19" s="77" t="s">
        <v>697</v>
      </c>
      <c r="U19" s="85">
        <f>'[1]LCTT'!G20</f>
        <v>499945000</v>
      </c>
      <c r="V19" s="90">
        <f>'[1]LCTT'!H22</f>
        <v>215000000</v>
      </c>
    </row>
    <row r="20" spans="1:22" s="86" customFormat="1" ht="18" customHeight="1">
      <c r="A20" s="79" t="s">
        <v>394</v>
      </c>
      <c r="B20" s="79" t="s">
        <v>410</v>
      </c>
      <c r="C20" s="79"/>
      <c r="D20" s="79"/>
      <c r="E20" s="79"/>
      <c r="F20" s="79"/>
      <c r="G20" s="79"/>
      <c r="H20" s="81">
        <v>22</v>
      </c>
      <c r="I20" s="81"/>
      <c r="J20" s="81"/>
      <c r="K20" s="82"/>
      <c r="L20" s="92">
        <v>0</v>
      </c>
      <c r="M20" s="83"/>
      <c r="N20" s="498">
        <v>50910000</v>
      </c>
      <c r="O20" s="85">
        <f>'[1]LCTT'!C20</f>
        <v>77229111</v>
      </c>
      <c r="R20" s="85">
        <f>'[1]LCTT'!C12</f>
        <v>555500000</v>
      </c>
      <c r="S20" s="85">
        <f>'[1]LCTT'!B12</f>
        <v>1717400000</v>
      </c>
      <c r="T20" s="85">
        <f>'[1]TM'!I689</f>
        <v>1228263822</v>
      </c>
      <c r="U20" s="85">
        <f>'[1]LCTT'!G21</f>
        <v>7291566845</v>
      </c>
      <c r="V20" s="90">
        <f>'[1]LCTT'!H29</f>
        <v>6229489535</v>
      </c>
    </row>
    <row r="21" spans="1:22" s="86" customFormat="1" ht="15">
      <c r="A21" s="79" t="s">
        <v>396</v>
      </c>
      <c r="B21" s="79" t="s">
        <v>411</v>
      </c>
      <c r="C21" s="79"/>
      <c r="D21" s="79"/>
      <c r="E21" s="79"/>
      <c r="F21" s="79"/>
      <c r="G21" s="79"/>
      <c r="H21" s="81"/>
      <c r="I21" s="81"/>
      <c r="J21" s="81"/>
      <c r="K21" s="82"/>
      <c r="L21" s="92">
        <v>0</v>
      </c>
      <c r="M21" s="93"/>
      <c r="N21" s="498"/>
      <c r="O21" s="85">
        <f>'[1]LCTT'!H25</f>
        <v>856410774</v>
      </c>
      <c r="R21" s="85">
        <f>'[1]LCTT'!H15</f>
        <v>1140000000</v>
      </c>
      <c r="S21" s="84">
        <v>10716262160</v>
      </c>
      <c r="T21" s="85">
        <f>'[1]TM'!I691</f>
        <v>209380000</v>
      </c>
      <c r="U21" s="85">
        <f>'[1]LCTT'!G22</f>
        <v>2859936200</v>
      </c>
      <c r="V21" s="90">
        <f>'[1]LCTT'!H31</f>
        <v>3000000</v>
      </c>
    </row>
    <row r="22" spans="1:22" s="86" customFormat="1" ht="14.25" customHeight="1">
      <c r="A22" s="91"/>
      <c r="B22" s="91" t="s">
        <v>412</v>
      </c>
      <c r="C22" s="79"/>
      <c r="D22" s="79"/>
      <c r="E22" s="79"/>
      <c r="F22" s="79"/>
      <c r="G22" s="79"/>
      <c r="H22" s="81" t="s">
        <v>64</v>
      </c>
      <c r="I22" s="81"/>
      <c r="J22" s="81"/>
      <c r="K22" s="82"/>
      <c r="L22" s="92">
        <v>-9353000000</v>
      </c>
      <c r="M22" s="83"/>
      <c r="N22" s="498">
        <v>-10000000000</v>
      </c>
      <c r="O22" s="85">
        <f>'[1]LCTT'!H24</f>
        <v>964483712</v>
      </c>
      <c r="R22" s="85">
        <f>'[1]LCTT'!H23</f>
        <v>1863580000</v>
      </c>
      <c r="S22" s="84"/>
      <c r="T22" s="85">
        <f>'[1]TM'!I692</f>
        <v>8667613158</v>
      </c>
      <c r="U22" s="84">
        <f>'[1]LCTT'!G28</f>
        <v>35000000000</v>
      </c>
      <c r="V22" s="90">
        <f>'[1]LCTT'!H32</f>
        <v>34525640</v>
      </c>
    </row>
    <row r="23" spans="1:22" s="86" customFormat="1" ht="27.75" customHeight="1">
      <c r="A23" s="94" t="s">
        <v>398</v>
      </c>
      <c r="B23" s="528" t="s">
        <v>413</v>
      </c>
      <c r="C23" s="528"/>
      <c r="D23" s="528"/>
      <c r="E23" s="528"/>
      <c r="F23" s="528"/>
      <c r="G23" s="79"/>
      <c r="H23" s="95" t="s">
        <v>66</v>
      </c>
      <c r="I23" s="81"/>
      <c r="J23" s="81"/>
      <c r="K23" s="82"/>
      <c r="L23" s="76">
        <v>7853000000</v>
      </c>
      <c r="M23" s="83"/>
      <c r="N23" s="498">
        <v>8125952324</v>
      </c>
      <c r="O23" s="85">
        <v>17409640000</v>
      </c>
      <c r="R23" s="84">
        <v>150000000</v>
      </c>
      <c r="T23" s="85"/>
      <c r="U23" s="85">
        <f>'[1]LCTT'!G35</f>
        <v>1273000000</v>
      </c>
      <c r="V23" s="90">
        <f>'[1]LCTT'!H34</f>
        <v>1111187340</v>
      </c>
    </row>
    <row r="24" spans="1:22" s="86" customFormat="1" ht="15">
      <c r="A24" s="79" t="s">
        <v>400</v>
      </c>
      <c r="B24" s="79" t="s">
        <v>98</v>
      </c>
      <c r="C24" s="79"/>
      <c r="D24" s="79"/>
      <c r="E24" s="79"/>
      <c r="F24" s="79"/>
      <c r="G24" s="79"/>
      <c r="H24" s="81" t="s">
        <v>68</v>
      </c>
      <c r="I24" s="81"/>
      <c r="J24" s="81"/>
      <c r="K24" s="82"/>
      <c r="L24" s="76"/>
      <c r="M24" s="83"/>
      <c r="N24" s="76">
        <v>0</v>
      </c>
      <c r="R24" s="84"/>
      <c r="T24" s="85"/>
      <c r="U24" s="85">
        <f>'[1]LCTT'!G42</f>
        <v>22262491</v>
      </c>
      <c r="V24" s="90">
        <f>'[1]LCTT'!H35</f>
        <v>2248061600</v>
      </c>
    </row>
    <row r="25" spans="1:22" s="86" customFormat="1" ht="15">
      <c r="A25" s="79" t="s">
        <v>402</v>
      </c>
      <c r="B25" s="79" t="s">
        <v>99</v>
      </c>
      <c r="C25" s="79"/>
      <c r="D25" s="79"/>
      <c r="E25" s="79"/>
      <c r="F25" s="79"/>
      <c r="G25" s="79"/>
      <c r="H25" s="81" t="s">
        <v>696</v>
      </c>
      <c r="I25" s="81"/>
      <c r="J25" s="81"/>
      <c r="K25" s="82"/>
      <c r="L25" s="76">
        <v>5576976099</v>
      </c>
      <c r="M25" s="83"/>
      <c r="N25" s="498">
        <v>730000000</v>
      </c>
      <c r="U25" s="96">
        <f>-S21</f>
        <v>-10716262160</v>
      </c>
      <c r="V25" s="85"/>
    </row>
    <row r="26" spans="1:22" s="86" customFormat="1" ht="18" customHeight="1">
      <c r="A26" s="79" t="s">
        <v>404</v>
      </c>
      <c r="B26" s="79" t="s">
        <v>100</v>
      </c>
      <c r="C26" s="79"/>
      <c r="D26" s="79"/>
      <c r="E26" s="79"/>
      <c r="F26" s="79"/>
      <c r="G26" s="79"/>
      <c r="H26" s="81">
        <v>27</v>
      </c>
      <c r="I26" s="81"/>
      <c r="J26" s="81"/>
      <c r="K26" s="82"/>
      <c r="L26" s="76">
        <v>3034793460</v>
      </c>
      <c r="M26" s="83"/>
      <c r="N26" s="498">
        <v>847103563</v>
      </c>
      <c r="U26" s="96">
        <f>-(P16-7515922728)</f>
        <v>-6830564812</v>
      </c>
      <c r="V26" s="85">
        <f>'[1]LCTT'!H20</f>
        <v>4603265833</v>
      </c>
    </row>
    <row r="27" spans="1:22" s="78" customFormat="1" ht="19.5" customHeight="1">
      <c r="A27" s="71"/>
      <c r="B27" s="72" t="s">
        <v>101</v>
      </c>
      <c r="C27" s="71"/>
      <c r="D27" s="71"/>
      <c r="E27" s="71"/>
      <c r="F27" s="71"/>
      <c r="G27" s="71"/>
      <c r="H27" s="73" t="s">
        <v>70</v>
      </c>
      <c r="I27" s="73"/>
      <c r="J27" s="73"/>
      <c r="K27" s="74"/>
      <c r="L27" s="88">
        <f>SUM(L19:L26)</f>
        <v>5101255360</v>
      </c>
      <c r="M27" s="75"/>
      <c r="N27" s="88">
        <f>SUM(N19:N26)</f>
        <v>-930227395</v>
      </c>
      <c r="O27" s="89">
        <f aca="true" t="shared" si="1" ref="O27:T27">SUM(O20:O26)</f>
        <v>19307763597</v>
      </c>
      <c r="P27" s="89">
        <f t="shared" si="1"/>
        <v>0</v>
      </c>
      <c r="Q27" s="89">
        <f>SUM(Q20:Q26)</f>
        <v>0</v>
      </c>
      <c r="R27" s="89">
        <f t="shared" si="1"/>
        <v>3709080000</v>
      </c>
      <c r="S27" s="89">
        <f t="shared" si="1"/>
        <v>12433662160</v>
      </c>
      <c r="T27" s="89">
        <f t="shared" si="1"/>
        <v>10105256980</v>
      </c>
      <c r="U27" s="97"/>
      <c r="V27" s="98">
        <f>'[1]LCTT'!H21</f>
        <v>129822925728</v>
      </c>
    </row>
    <row r="28" spans="1:22" s="78" customFormat="1" ht="18" customHeight="1">
      <c r="A28" s="72" t="s">
        <v>102</v>
      </c>
      <c r="B28" s="71"/>
      <c r="C28" s="71"/>
      <c r="D28" s="71"/>
      <c r="E28" s="71"/>
      <c r="F28" s="71"/>
      <c r="G28" s="71"/>
      <c r="H28" s="73"/>
      <c r="I28" s="73"/>
      <c r="J28" s="73"/>
      <c r="K28" s="74"/>
      <c r="L28" s="75"/>
      <c r="M28" s="75"/>
      <c r="N28" s="76"/>
      <c r="U28" s="99"/>
      <c r="V28" s="84"/>
    </row>
    <row r="29" spans="1:22" s="78" customFormat="1" ht="18" customHeight="1">
      <c r="A29" s="79" t="s">
        <v>103</v>
      </c>
      <c r="B29" s="79" t="s">
        <v>718</v>
      </c>
      <c r="C29" s="71"/>
      <c r="D29" s="71"/>
      <c r="E29" s="71"/>
      <c r="F29" s="71"/>
      <c r="G29" s="71"/>
      <c r="H29" s="73"/>
      <c r="I29" s="73"/>
      <c r="J29" s="73"/>
      <c r="K29" s="74"/>
      <c r="L29" s="75"/>
      <c r="M29" s="75"/>
      <c r="N29" s="99"/>
      <c r="O29" s="77" t="s">
        <v>72</v>
      </c>
      <c r="P29" s="77" t="s">
        <v>698</v>
      </c>
      <c r="Q29" s="77" t="s">
        <v>699</v>
      </c>
      <c r="R29" s="77" t="s">
        <v>700</v>
      </c>
      <c r="S29" s="77" t="s">
        <v>338</v>
      </c>
      <c r="V29" s="84">
        <f>P36-22647026720</f>
        <v>69775182255</v>
      </c>
    </row>
    <row r="30" spans="1:22" s="86" customFormat="1" ht="14.25" customHeight="1">
      <c r="A30" s="91"/>
      <c r="B30" s="91" t="s">
        <v>719</v>
      </c>
      <c r="C30" s="79"/>
      <c r="D30" s="79"/>
      <c r="E30" s="79"/>
      <c r="F30" s="79"/>
      <c r="G30" s="79"/>
      <c r="H30" s="81" t="s">
        <v>72</v>
      </c>
      <c r="I30" s="81"/>
      <c r="J30" s="81"/>
      <c r="K30" s="82"/>
      <c r="L30" s="83">
        <v>0</v>
      </c>
      <c r="M30" s="83"/>
      <c r="N30" s="498"/>
      <c r="O30" s="85">
        <f>'[1]LCTT'!B27</f>
        <v>1297260000</v>
      </c>
      <c r="P30" s="85"/>
      <c r="V30" s="85">
        <f>T27-194403075</f>
        <v>9910853905</v>
      </c>
    </row>
    <row r="31" spans="1:22" s="86" customFormat="1" ht="30.75" customHeight="1">
      <c r="A31" s="100" t="s">
        <v>720</v>
      </c>
      <c r="B31" s="528" t="s">
        <v>721</v>
      </c>
      <c r="C31" s="528"/>
      <c r="D31" s="528"/>
      <c r="E31" s="528"/>
      <c r="F31" s="528"/>
      <c r="G31" s="101"/>
      <c r="H31" s="81" t="s">
        <v>74</v>
      </c>
      <c r="I31" s="81"/>
      <c r="J31" s="81"/>
      <c r="K31" s="82"/>
      <c r="L31" s="83">
        <v>0</v>
      </c>
      <c r="M31" s="83"/>
      <c r="N31" s="498"/>
      <c r="O31" s="85">
        <f>'[1]LCTT'!G37</f>
        <v>13597360000</v>
      </c>
      <c r="P31" s="85">
        <v>91802208975</v>
      </c>
      <c r="Q31" s="85">
        <v>69837554645</v>
      </c>
      <c r="R31" s="84">
        <v>3882356000</v>
      </c>
      <c r="S31" s="85">
        <v>2911889000</v>
      </c>
      <c r="V31" s="85">
        <f>S36-2669585000</f>
        <v>242304000</v>
      </c>
    </row>
    <row r="32" spans="1:22" s="86" customFormat="1" ht="18" customHeight="1">
      <c r="A32" s="79" t="s">
        <v>396</v>
      </c>
      <c r="B32" s="79" t="s">
        <v>722</v>
      </c>
      <c r="C32" s="79"/>
      <c r="D32" s="79"/>
      <c r="E32" s="79"/>
      <c r="F32" s="79"/>
      <c r="G32" s="79"/>
      <c r="H32" s="81" t="s">
        <v>698</v>
      </c>
      <c r="I32" s="81"/>
      <c r="J32" s="81"/>
      <c r="K32" s="82"/>
      <c r="L32" s="83">
        <v>33567234361</v>
      </c>
      <c r="M32" s="83"/>
      <c r="N32" s="498">
        <v>11300000000</v>
      </c>
      <c r="P32" s="85">
        <v>620000000</v>
      </c>
      <c r="Q32" s="85">
        <v>116250003</v>
      </c>
      <c r="V32" s="85">
        <v>3796095760</v>
      </c>
    </row>
    <row r="33" spans="1:22" s="86" customFormat="1" ht="18" customHeight="1">
      <c r="A33" s="79" t="s">
        <v>398</v>
      </c>
      <c r="B33" s="79" t="s">
        <v>723</v>
      </c>
      <c r="C33" s="79"/>
      <c r="D33" s="79"/>
      <c r="E33" s="79"/>
      <c r="F33" s="79"/>
      <c r="G33" s="79"/>
      <c r="H33" s="81" t="s">
        <v>699</v>
      </c>
      <c r="I33" s="81"/>
      <c r="J33" s="81"/>
      <c r="K33" s="82"/>
      <c r="L33" s="83">
        <v>-91179402846</v>
      </c>
      <c r="M33" s="83"/>
      <c r="N33" s="498">
        <v>-58468742254</v>
      </c>
      <c r="Q33" s="85">
        <v>903394116</v>
      </c>
      <c r="U33" s="102">
        <f>SUM(U9:U32)</f>
        <v>48538996895</v>
      </c>
      <c r="V33" s="102">
        <f>SUM(V9:V32)</f>
        <v>259602312335</v>
      </c>
    </row>
    <row r="34" spans="1:14" s="86" customFormat="1" ht="18" customHeight="1">
      <c r="A34" s="79" t="s">
        <v>400</v>
      </c>
      <c r="B34" s="79" t="s">
        <v>724</v>
      </c>
      <c r="C34" s="79"/>
      <c r="D34" s="79"/>
      <c r="E34" s="79"/>
      <c r="F34" s="79"/>
      <c r="G34" s="79"/>
      <c r="H34" s="81" t="s">
        <v>700</v>
      </c>
      <c r="I34" s="81"/>
      <c r="J34" s="81"/>
      <c r="K34" s="82"/>
      <c r="L34" s="83">
        <v>-3895600334</v>
      </c>
      <c r="M34" s="83"/>
      <c r="N34" s="498"/>
    </row>
    <row r="35" spans="1:14" s="86" customFormat="1" ht="18" customHeight="1">
      <c r="A35" s="79" t="s">
        <v>402</v>
      </c>
      <c r="B35" s="79" t="s">
        <v>725</v>
      </c>
      <c r="C35" s="79"/>
      <c r="D35" s="79"/>
      <c r="E35" s="79"/>
      <c r="F35" s="79"/>
      <c r="G35" s="79"/>
      <c r="H35" s="81" t="s">
        <v>338</v>
      </c>
      <c r="I35" s="81"/>
      <c r="J35" s="81"/>
      <c r="K35" s="82"/>
      <c r="L35" s="83">
        <v>0</v>
      </c>
      <c r="M35" s="83"/>
      <c r="N35" s="498"/>
    </row>
    <row r="36" spans="1:19" s="78" customFormat="1" ht="19.5" customHeight="1">
      <c r="A36" s="71"/>
      <c r="B36" s="72" t="s">
        <v>339</v>
      </c>
      <c r="C36" s="71"/>
      <c r="D36" s="71"/>
      <c r="E36" s="71"/>
      <c r="F36" s="71"/>
      <c r="G36" s="71"/>
      <c r="H36" s="73" t="s">
        <v>76</v>
      </c>
      <c r="I36" s="73"/>
      <c r="J36" s="73"/>
      <c r="K36" s="74"/>
      <c r="L36" s="103">
        <f>SUM(L30:L35)</f>
        <v>-61507768819</v>
      </c>
      <c r="M36" s="75"/>
      <c r="N36" s="103">
        <f aca="true" t="shared" si="2" ref="N36:S36">SUM(N30:N35)</f>
        <v>-47168742254</v>
      </c>
      <c r="O36" s="89">
        <f t="shared" si="2"/>
        <v>14894620000</v>
      </c>
      <c r="P36" s="89">
        <f t="shared" si="2"/>
        <v>92422208975</v>
      </c>
      <c r="Q36" s="89">
        <f t="shared" si="2"/>
        <v>70857198764</v>
      </c>
      <c r="R36" s="89">
        <f t="shared" si="2"/>
        <v>3882356000</v>
      </c>
      <c r="S36" s="89">
        <f t="shared" si="2"/>
        <v>2911889000</v>
      </c>
    </row>
    <row r="37" spans="1:14" s="104" customFormat="1" ht="18" customHeight="1">
      <c r="A37" s="72"/>
      <c r="B37" s="72" t="s">
        <v>340</v>
      </c>
      <c r="C37" s="72"/>
      <c r="D37" s="72"/>
      <c r="E37" s="72"/>
      <c r="F37" s="72"/>
      <c r="G37" s="72"/>
      <c r="H37" s="73" t="s">
        <v>80</v>
      </c>
      <c r="I37" s="73"/>
      <c r="J37" s="73"/>
      <c r="K37" s="74"/>
      <c r="L37" s="75">
        <f>L36+L27+L16</f>
        <v>-3057699510</v>
      </c>
      <c r="M37" s="75"/>
      <c r="N37" s="498">
        <f>N16+N27+N36</f>
        <v>-273320181</v>
      </c>
    </row>
    <row r="38" spans="1:14" s="78" customFormat="1" ht="19.5" customHeight="1">
      <c r="A38" s="71"/>
      <c r="B38" s="72" t="s">
        <v>341</v>
      </c>
      <c r="C38" s="71"/>
      <c r="D38" s="71"/>
      <c r="E38" s="71"/>
      <c r="F38" s="71"/>
      <c r="G38" s="71"/>
      <c r="H38" s="73" t="s">
        <v>689</v>
      </c>
      <c r="I38" s="73"/>
      <c r="J38" s="73"/>
      <c r="K38" s="74"/>
      <c r="L38" s="75">
        <v>3405520840</v>
      </c>
      <c r="M38" s="75"/>
      <c r="N38" s="88">
        <v>347821330</v>
      </c>
    </row>
    <row r="39" spans="1:14" s="78" customFormat="1" ht="36.75" customHeight="1" hidden="1">
      <c r="A39" s="71"/>
      <c r="B39" s="529" t="s">
        <v>726</v>
      </c>
      <c r="C39" s="529"/>
      <c r="D39" s="529"/>
      <c r="E39" s="529"/>
      <c r="F39" s="529"/>
      <c r="G39" s="71"/>
      <c r="H39" s="81">
        <v>61</v>
      </c>
      <c r="I39" s="81"/>
      <c r="J39" s="81"/>
      <c r="K39" s="82"/>
      <c r="L39" s="83">
        <v>0</v>
      </c>
      <c r="M39" s="83"/>
      <c r="N39" s="76">
        <v>0</v>
      </c>
    </row>
    <row r="40" spans="1:16" s="78" customFormat="1" ht="19.5" customHeight="1" thickBot="1">
      <c r="A40" s="71"/>
      <c r="B40" s="72" t="s">
        <v>342</v>
      </c>
      <c r="C40" s="71"/>
      <c r="D40" s="71"/>
      <c r="E40" s="71"/>
      <c r="F40" s="71"/>
      <c r="G40" s="71"/>
      <c r="H40" s="73" t="s">
        <v>695</v>
      </c>
      <c r="I40" s="73"/>
      <c r="J40" s="73"/>
      <c r="K40" s="74"/>
      <c r="L40" s="105">
        <f>L37+L38+L39</f>
        <v>347821330</v>
      </c>
      <c r="M40" s="75"/>
      <c r="N40" s="106">
        <f>N37+N38+N39</f>
        <v>74501149</v>
      </c>
      <c r="O40" s="107"/>
      <c r="P40" s="107">
        <f>N40-'[1]CDKT '!K10</f>
        <v>-1720865850</v>
      </c>
    </row>
    <row r="41" spans="1:14" s="78" customFormat="1" ht="15" customHeight="1" thickTop="1">
      <c r="A41" s="71"/>
      <c r="B41" s="72"/>
      <c r="C41" s="71"/>
      <c r="D41" s="71"/>
      <c r="E41" s="71"/>
      <c r="F41" s="71"/>
      <c r="G41" s="71"/>
      <c r="H41" s="73"/>
      <c r="I41" s="73"/>
      <c r="J41" s="73"/>
      <c r="K41" s="74"/>
      <c r="L41" s="75"/>
      <c r="M41" s="75"/>
      <c r="N41" s="88"/>
    </row>
    <row r="42" spans="1:15" s="131" customFormat="1" ht="18.75" customHeight="1" thickBot="1">
      <c r="A42" s="129"/>
      <c r="B42" s="130"/>
      <c r="C42" s="129"/>
      <c r="D42" s="129"/>
      <c r="E42" s="129"/>
      <c r="F42" s="526" t="str">
        <f>BIA!B7</f>
        <v>Tp.Hồ Chí Minh, ngày 20 tháng 01 năm 2013</v>
      </c>
      <c r="G42" s="526"/>
      <c r="H42" s="526"/>
      <c r="I42" s="526"/>
      <c r="J42" s="526"/>
      <c r="K42" s="526"/>
      <c r="L42" s="526"/>
      <c r="M42" s="526"/>
      <c r="N42" s="526"/>
      <c r="O42" s="105">
        <f>O39+O40+O41</f>
        <v>0</v>
      </c>
    </row>
    <row r="43" spans="3:14" s="132" customFormat="1" ht="20.25" customHeight="1" thickTop="1">
      <c r="C43" s="109" t="str">
        <f>'[1]TTC'!A19</f>
        <v>Kế toán trưởng</v>
      </c>
      <c r="D43" s="110"/>
      <c r="E43" s="111"/>
      <c r="F43" s="525" t="str">
        <f>+'[1]BCGD'!B69</f>
        <v>Tổng Giám đốc</v>
      </c>
      <c r="G43" s="525"/>
      <c r="H43" s="525"/>
      <c r="I43" s="525"/>
      <c r="J43" s="525"/>
      <c r="K43" s="525"/>
      <c r="L43" s="525"/>
      <c r="M43" s="525"/>
      <c r="N43" s="525"/>
    </row>
    <row r="44" spans="3:14" s="132" customFormat="1" ht="21" customHeight="1">
      <c r="C44" s="113"/>
      <c r="D44" s="114"/>
      <c r="E44" s="115"/>
      <c r="F44" s="114"/>
      <c r="G44" s="115"/>
      <c r="H44" s="116"/>
      <c r="I44" s="116"/>
      <c r="J44" s="116"/>
      <c r="K44" s="116"/>
      <c r="L44" s="117"/>
      <c r="M44" s="117"/>
      <c r="N44" s="117"/>
    </row>
    <row r="45" spans="3:14" s="132" customFormat="1" ht="15">
      <c r="C45" s="133"/>
      <c r="D45" s="134"/>
      <c r="F45" s="134"/>
      <c r="H45" s="116"/>
      <c r="I45" s="116"/>
      <c r="J45" s="116"/>
      <c r="K45" s="116"/>
      <c r="L45" s="117"/>
      <c r="M45" s="117"/>
      <c r="N45" s="117"/>
    </row>
    <row r="46" spans="3:14" s="132" customFormat="1" ht="15">
      <c r="C46" s="133"/>
      <c r="D46" s="134"/>
      <c r="F46" s="134"/>
      <c r="H46" s="116"/>
      <c r="I46" s="116"/>
      <c r="J46" s="116"/>
      <c r="K46" s="116"/>
      <c r="L46" s="117"/>
      <c r="M46" s="117"/>
      <c r="N46" s="117"/>
    </row>
    <row r="47" spans="3:14" s="132" customFormat="1" ht="15">
      <c r="C47" s="133"/>
      <c r="D47" s="134"/>
      <c r="F47" s="134"/>
      <c r="H47" s="116"/>
      <c r="I47" s="116"/>
      <c r="J47" s="116"/>
      <c r="K47" s="116"/>
      <c r="L47" s="117"/>
      <c r="M47" s="117"/>
      <c r="N47" s="117"/>
    </row>
    <row r="48" spans="3:14" s="132" customFormat="1" ht="15">
      <c r="C48" s="135" t="str">
        <f>BIA!B10</f>
        <v>PHẠM CÔNG NHÂN</v>
      </c>
      <c r="D48" s="134"/>
      <c r="F48" s="525" t="str">
        <f>BIA!B9</f>
        <v>NGUYỄN TRUNG HIẾU</v>
      </c>
      <c r="G48" s="525"/>
      <c r="H48" s="525"/>
      <c r="I48" s="525"/>
      <c r="J48" s="525"/>
      <c r="K48" s="525"/>
      <c r="L48" s="525"/>
      <c r="M48" s="525"/>
      <c r="N48" s="525"/>
    </row>
    <row r="49" spans="1:14" s="112" customFormat="1" ht="15">
      <c r="A49" s="121"/>
      <c r="B49" s="122"/>
      <c r="C49" s="123"/>
      <c r="D49" s="123"/>
      <c r="F49" s="123"/>
      <c r="H49" s="120"/>
      <c r="I49" s="120"/>
      <c r="J49" s="120"/>
      <c r="K49" s="120"/>
      <c r="L49" s="76"/>
      <c r="M49" s="76"/>
      <c r="N49" s="76"/>
    </row>
    <row r="50" spans="2:14" s="112" customFormat="1" ht="15">
      <c r="B50" s="124"/>
      <c r="C50" s="124"/>
      <c r="D50" s="124"/>
      <c r="F50" s="124"/>
      <c r="H50" s="125"/>
      <c r="I50" s="125"/>
      <c r="J50" s="125"/>
      <c r="K50" s="120"/>
      <c r="L50" s="525"/>
      <c r="M50" s="525"/>
      <c r="N50" s="525"/>
    </row>
    <row r="51" spans="12:14" ht="12.75">
      <c r="L51" s="126"/>
      <c r="M51" s="126"/>
      <c r="N51" s="126"/>
    </row>
    <row r="52" spans="12:14" ht="12.75">
      <c r="L52" s="126"/>
      <c r="M52" s="126"/>
      <c r="N52" s="126"/>
    </row>
    <row r="53" spans="12:14" ht="12.75">
      <c r="L53" s="126"/>
      <c r="M53" s="126"/>
      <c r="N53" s="126"/>
    </row>
    <row r="54" spans="12:14" ht="12.75">
      <c r="L54" s="126"/>
      <c r="M54" s="126"/>
      <c r="N54" s="126"/>
    </row>
    <row r="55" spans="12:14" ht="12.75">
      <c r="L55" s="126"/>
      <c r="M55" s="126"/>
      <c r="N55" s="126"/>
    </row>
    <row r="56" spans="12:14" ht="12.75">
      <c r="L56" s="126"/>
      <c r="M56" s="126"/>
      <c r="N56" s="126"/>
    </row>
    <row r="57" spans="12:14" ht="12.75">
      <c r="L57" s="126"/>
      <c r="M57" s="126"/>
      <c r="N57" s="126"/>
    </row>
    <row r="58" spans="12:14" ht="12.75">
      <c r="L58" s="126"/>
      <c r="M58" s="126"/>
      <c r="N58" s="126"/>
    </row>
    <row r="59" spans="12:14" ht="12.75">
      <c r="L59" s="126"/>
      <c r="M59" s="126"/>
      <c r="N59" s="126"/>
    </row>
    <row r="60" spans="12:14" ht="12.75">
      <c r="L60" s="126"/>
      <c r="M60" s="126"/>
      <c r="N60" s="126"/>
    </row>
    <row r="61" spans="12:14" ht="12.75">
      <c r="L61" s="126"/>
      <c r="M61" s="126"/>
      <c r="N61" s="126"/>
    </row>
    <row r="62" spans="12:14" ht="12.75">
      <c r="L62" s="126"/>
      <c r="M62" s="126"/>
      <c r="N62" s="126"/>
    </row>
    <row r="63" spans="12:14" ht="12.75">
      <c r="L63" s="126"/>
      <c r="M63" s="126"/>
      <c r="N63" s="126"/>
    </row>
    <row r="64" spans="12:14" ht="12.75">
      <c r="L64" s="126"/>
      <c r="M64" s="126"/>
      <c r="N64" s="126"/>
    </row>
    <row r="65" spans="12:14" ht="12.75">
      <c r="L65" s="126"/>
      <c r="M65" s="126"/>
      <c r="N65" s="126"/>
    </row>
    <row r="66" spans="12:14" ht="12.75">
      <c r="L66" s="126"/>
      <c r="M66" s="126"/>
      <c r="N66" s="126"/>
    </row>
    <row r="67" spans="12:14" ht="12.75">
      <c r="L67" s="126"/>
      <c r="M67" s="126"/>
      <c r="N67" s="126"/>
    </row>
    <row r="68" spans="12:14" ht="12.75">
      <c r="L68" s="126"/>
      <c r="M68" s="126"/>
      <c r="N68" s="126"/>
    </row>
    <row r="69" spans="12:14" ht="12.75">
      <c r="L69" s="126"/>
      <c r="M69" s="126"/>
      <c r="N69" s="126"/>
    </row>
    <row r="70" spans="12:14" ht="12.75">
      <c r="L70" s="126"/>
      <c r="M70" s="126"/>
      <c r="N70" s="126"/>
    </row>
    <row r="71" spans="12:14" ht="12.75">
      <c r="L71" s="126"/>
      <c r="M71" s="126"/>
      <c r="N71" s="126"/>
    </row>
  </sheetData>
  <sheetProtection/>
  <mergeCells count="8">
    <mergeCell ref="L50:N50"/>
    <mergeCell ref="F42:N42"/>
    <mergeCell ref="F43:N43"/>
    <mergeCell ref="F48:N48"/>
    <mergeCell ref="A7:B7"/>
    <mergeCell ref="B23:F23"/>
    <mergeCell ref="B31:F31"/>
    <mergeCell ref="B39:F39"/>
  </mergeCells>
  <printOptions/>
  <pageMargins left="0.56" right="0.19" top="0.25" bottom="0.2" header="0.2" footer="0.2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N863"/>
  <sheetViews>
    <sheetView zoomScalePageLayoutView="0" workbookViewId="0" topLeftCell="A625">
      <selection activeCell="I728" sqref="I728"/>
    </sheetView>
  </sheetViews>
  <sheetFormatPr defaultColWidth="9.140625" defaultRowHeight="19.5" customHeight="1"/>
  <cols>
    <col min="1" max="1" width="3.57421875" style="172" customWidth="1"/>
    <col min="2" max="2" width="2.00390625" style="173" customWidth="1"/>
    <col min="3" max="3" width="19.421875" style="173" customWidth="1"/>
    <col min="4" max="4" width="0.5625" style="173" customWidth="1"/>
    <col min="5" max="5" width="14.8515625" style="173" customWidth="1"/>
    <col min="6" max="6" width="0.42578125" style="173" customWidth="1"/>
    <col min="7" max="7" width="18.140625" style="173" customWidth="1"/>
    <col min="8" max="8" width="0.5625" style="173" customWidth="1"/>
    <col min="9" max="9" width="18.00390625" style="174" customWidth="1"/>
    <col min="10" max="10" width="0.5625" style="174" customWidth="1"/>
    <col min="11" max="11" width="18.00390625" style="174" customWidth="1"/>
    <col min="12" max="12" width="16.421875" style="39" customWidth="1"/>
    <col min="13" max="13" width="16.8515625" style="163" customWidth="1"/>
    <col min="14" max="14" width="18.421875" style="164" customWidth="1"/>
    <col min="15" max="15" width="15.28125" style="163" bestFit="1" customWidth="1"/>
    <col min="16" max="16" width="13.57421875" style="163" bestFit="1" customWidth="1"/>
    <col min="17" max="17" width="27.140625" style="163" customWidth="1"/>
    <col min="18" max="18" width="18.57421875" style="163" customWidth="1"/>
    <col min="19" max="19" width="15.57421875" style="163" bestFit="1" customWidth="1"/>
    <col min="20" max="20" width="17.140625" style="163" customWidth="1"/>
    <col min="21" max="16384" width="9.140625" style="163" customWidth="1"/>
  </cols>
  <sheetData>
    <row r="1" spans="1:248" ht="19.5" customHeight="1">
      <c r="A1" s="159" t="str">
        <f>'[1]TTC'!D6</f>
        <v>CÔNG TY CỔ PHẦN ĐẦU TƯ VÀ XÂY DỰNG COTEC (COTECiN)</v>
      </c>
      <c r="B1" s="45"/>
      <c r="C1" s="112"/>
      <c r="D1" s="112"/>
      <c r="E1" s="45"/>
      <c r="F1" s="112"/>
      <c r="G1" s="160"/>
      <c r="H1" s="112"/>
      <c r="I1" s="161"/>
      <c r="J1" s="120"/>
      <c r="K1" s="162" t="s">
        <v>727</v>
      </c>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12"/>
      <c r="AW1" s="112"/>
      <c r="AX1" s="112"/>
      <c r="AY1" s="112"/>
      <c r="AZ1" s="112"/>
      <c r="BA1" s="112"/>
      <c r="BB1" s="112"/>
      <c r="BC1" s="112"/>
      <c r="BD1" s="112"/>
      <c r="BE1" s="112"/>
      <c r="BF1" s="112"/>
      <c r="BG1" s="112"/>
      <c r="BH1" s="112"/>
      <c r="BI1" s="112"/>
      <c r="BJ1" s="112"/>
      <c r="BK1" s="112"/>
      <c r="BL1" s="112"/>
      <c r="BM1" s="112"/>
      <c r="BN1" s="112"/>
      <c r="BO1" s="112"/>
      <c r="BP1" s="112"/>
      <c r="BQ1" s="112"/>
      <c r="BR1" s="112"/>
      <c r="BS1" s="112"/>
      <c r="BT1" s="112"/>
      <c r="BU1" s="112"/>
      <c r="BV1" s="112"/>
      <c r="BW1" s="112"/>
      <c r="BX1" s="112"/>
      <c r="BY1" s="112"/>
      <c r="BZ1" s="112"/>
      <c r="CA1" s="112"/>
      <c r="CB1" s="112"/>
      <c r="CC1" s="112"/>
      <c r="CD1" s="112"/>
      <c r="CE1" s="112"/>
      <c r="CF1" s="112"/>
      <c r="CG1" s="112"/>
      <c r="CH1" s="112"/>
      <c r="CI1" s="112"/>
      <c r="CJ1" s="112"/>
      <c r="CK1" s="112"/>
      <c r="CL1" s="112"/>
      <c r="CM1" s="112"/>
      <c r="CN1" s="112"/>
      <c r="CO1" s="112"/>
      <c r="CP1" s="112"/>
      <c r="CQ1" s="112"/>
      <c r="CR1" s="112"/>
      <c r="CS1" s="112"/>
      <c r="CT1" s="112"/>
      <c r="CU1" s="112"/>
      <c r="CV1" s="112"/>
      <c r="CW1" s="112"/>
      <c r="CX1" s="112"/>
      <c r="CY1" s="112"/>
      <c r="CZ1" s="112"/>
      <c r="DA1" s="112"/>
      <c r="DB1" s="112"/>
      <c r="DC1" s="112"/>
      <c r="DD1" s="112"/>
      <c r="DE1" s="112"/>
      <c r="DF1" s="112"/>
      <c r="DG1" s="112"/>
      <c r="DH1" s="112"/>
      <c r="DI1" s="112"/>
      <c r="DJ1" s="112"/>
      <c r="DK1" s="112"/>
      <c r="DL1" s="112"/>
      <c r="DM1" s="112"/>
      <c r="DN1" s="112"/>
      <c r="DO1" s="112"/>
      <c r="DP1" s="112"/>
      <c r="DQ1" s="112"/>
      <c r="DR1" s="112"/>
      <c r="DS1" s="112"/>
      <c r="DT1" s="112"/>
      <c r="DU1" s="112"/>
      <c r="DV1" s="112"/>
      <c r="DW1" s="112"/>
      <c r="DX1" s="112"/>
      <c r="DY1" s="112"/>
      <c r="DZ1" s="112"/>
      <c r="EA1" s="112"/>
      <c r="EB1" s="112"/>
      <c r="EC1" s="112"/>
      <c r="ED1" s="112"/>
      <c r="EE1" s="112"/>
      <c r="EF1" s="112"/>
      <c r="EG1" s="112"/>
      <c r="EH1" s="112"/>
      <c r="EI1" s="112"/>
      <c r="EJ1" s="112"/>
      <c r="EK1" s="112"/>
      <c r="EL1" s="112"/>
      <c r="EM1" s="112"/>
      <c r="EN1" s="112"/>
      <c r="EO1" s="112"/>
      <c r="EP1" s="112"/>
      <c r="EQ1" s="112"/>
      <c r="ER1" s="112"/>
      <c r="ES1" s="112"/>
      <c r="ET1" s="112"/>
      <c r="EU1" s="112"/>
      <c r="EV1" s="112"/>
      <c r="EW1" s="112"/>
      <c r="EX1" s="112"/>
      <c r="EY1" s="112"/>
      <c r="EZ1" s="112"/>
      <c r="FA1" s="112"/>
      <c r="FB1" s="112"/>
      <c r="FC1" s="112"/>
      <c r="FD1" s="112"/>
      <c r="FE1" s="112"/>
      <c r="FF1" s="112"/>
      <c r="FG1" s="112"/>
      <c r="FH1" s="112"/>
      <c r="FI1" s="112"/>
      <c r="FJ1" s="112"/>
      <c r="FK1" s="112"/>
      <c r="FL1" s="112"/>
      <c r="FM1" s="112"/>
      <c r="FN1" s="112"/>
      <c r="FO1" s="112"/>
      <c r="FP1" s="112"/>
      <c r="FQ1" s="112"/>
      <c r="FR1" s="112"/>
      <c r="FS1" s="112"/>
      <c r="FT1" s="112"/>
      <c r="FU1" s="112"/>
      <c r="FV1" s="112"/>
      <c r="FW1" s="112"/>
      <c r="FX1" s="112"/>
      <c r="FY1" s="112"/>
      <c r="FZ1" s="112"/>
      <c r="GA1" s="112"/>
      <c r="GB1" s="112"/>
      <c r="GC1" s="112"/>
      <c r="GD1" s="112"/>
      <c r="GE1" s="112"/>
      <c r="GF1" s="112"/>
      <c r="GG1" s="112"/>
      <c r="GH1" s="112"/>
      <c r="GI1" s="112"/>
      <c r="GJ1" s="112"/>
      <c r="GK1" s="112"/>
      <c r="GL1" s="112"/>
      <c r="GM1" s="112"/>
      <c r="GN1" s="112"/>
      <c r="GO1" s="112"/>
      <c r="GP1" s="112"/>
      <c r="GQ1" s="112"/>
      <c r="GR1" s="112"/>
      <c r="GS1" s="112"/>
      <c r="GT1" s="112"/>
      <c r="GU1" s="112"/>
      <c r="GV1" s="112"/>
      <c r="GW1" s="112"/>
      <c r="GX1" s="112"/>
      <c r="GY1" s="112"/>
      <c r="GZ1" s="112"/>
      <c r="HA1" s="112"/>
      <c r="HB1" s="112"/>
      <c r="HC1" s="112"/>
      <c r="HD1" s="112"/>
      <c r="HE1" s="112"/>
      <c r="HF1" s="112"/>
      <c r="HG1" s="112"/>
      <c r="HH1" s="112"/>
      <c r="HI1" s="112"/>
      <c r="HJ1" s="112"/>
      <c r="HK1" s="112"/>
      <c r="HL1" s="112"/>
      <c r="HM1" s="112"/>
      <c r="HN1" s="112"/>
      <c r="HO1" s="112"/>
      <c r="HP1" s="112"/>
      <c r="HQ1" s="112"/>
      <c r="HR1" s="112"/>
      <c r="HS1" s="112"/>
      <c r="HT1" s="112"/>
      <c r="HU1" s="112"/>
      <c r="HV1" s="112"/>
      <c r="HW1" s="112"/>
      <c r="HX1" s="112"/>
      <c r="HY1" s="112"/>
      <c r="HZ1" s="112"/>
      <c r="IA1" s="112"/>
      <c r="IB1" s="112"/>
      <c r="IC1" s="112"/>
      <c r="ID1" s="112"/>
      <c r="IE1" s="112"/>
      <c r="IF1" s="112"/>
      <c r="IG1" s="112"/>
      <c r="IH1" s="112"/>
      <c r="II1" s="112"/>
      <c r="IJ1" s="112"/>
      <c r="IK1" s="112"/>
      <c r="IL1" s="112"/>
      <c r="IM1" s="112"/>
      <c r="IN1" s="112"/>
    </row>
    <row r="2" spans="1:248" ht="9.75" customHeight="1">
      <c r="A2" s="159"/>
      <c r="B2" s="45"/>
      <c r="C2" s="112"/>
      <c r="D2" s="112"/>
      <c r="E2" s="45"/>
      <c r="F2" s="112"/>
      <c r="G2" s="160"/>
      <c r="H2" s="112"/>
      <c r="I2" s="161"/>
      <c r="J2" s="120"/>
      <c r="K2" s="16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c r="DP2" s="112"/>
      <c r="DQ2" s="112"/>
      <c r="DR2" s="112"/>
      <c r="DS2" s="112"/>
      <c r="DT2" s="112"/>
      <c r="DU2" s="112"/>
      <c r="DV2" s="112"/>
      <c r="DW2" s="112"/>
      <c r="DX2" s="112"/>
      <c r="DY2" s="112"/>
      <c r="DZ2" s="112"/>
      <c r="EA2" s="112"/>
      <c r="EB2" s="112"/>
      <c r="EC2" s="112"/>
      <c r="ED2" s="112"/>
      <c r="EE2" s="112"/>
      <c r="EF2" s="112"/>
      <c r="EG2" s="112"/>
      <c r="EH2" s="112"/>
      <c r="EI2" s="112"/>
      <c r="EJ2" s="112"/>
      <c r="EK2" s="112"/>
      <c r="EL2" s="112"/>
      <c r="EM2" s="112"/>
      <c r="EN2" s="112"/>
      <c r="EO2" s="112"/>
      <c r="EP2" s="112"/>
      <c r="EQ2" s="112"/>
      <c r="ER2" s="112"/>
      <c r="ES2" s="112"/>
      <c r="ET2" s="112"/>
      <c r="EU2" s="112"/>
      <c r="EV2" s="112"/>
      <c r="EW2" s="112"/>
      <c r="EX2" s="112"/>
      <c r="EY2" s="112"/>
      <c r="EZ2" s="112"/>
      <c r="FA2" s="112"/>
      <c r="FB2" s="112"/>
      <c r="FC2" s="112"/>
      <c r="FD2" s="112"/>
      <c r="FE2" s="112"/>
      <c r="FF2" s="112"/>
      <c r="FG2" s="112"/>
      <c r="FH2" s="112"/>
      <c r="FI2" s="112"/>
      <c r="FJ2" s="112"/>
      <c r="FK2" s="112"/>
      <c r="FL2" s="112"/>
      <c r="FM2" s="112"/>
      <c r="FN2" s="112"/>
      <c r="FO2" s="112"/>
      <c r="FP2" s="112"/>
      <c r="FQ2" s="112"/>
      <c r="FR2" s="112"/>
      <c r="FS2" s="112"/>
      <c r="FT2" s="112"/>
      <c r="FU2" s="112"/>
      <c r="FV2" s="112"/>
      <c r="FW2" s="112"/>
      <c r="FX2" s="112"/>
      <c r="FY2" s="112"/>
      <c r="FZ2" s="112"/>
      <c r="GA2" s="112"/>
      <c r="GB2" s="112"/>
      <c r="GC2" s="112"/>
      <c r="GD2" s="112"/>
      <c r="GE2" s="112"/>
      <c r="GF2" s="112"/>
      <c r="GG2" s="112"/>
      <c r="GH2" s="112"/>
      <c r="GI2" s="112"/>
      <c r="GJ2" s="112"/>
      <c r="GK2" s="112"/>
      <c r="GL2" s="112"/>
      <c r="GM2" s="112"/>
      <c r="GN2" s="112"/>
      <c r="GO2" s="112"/>
      <c r="GP2" s="112"/>
      <c r="GQ2" s="112"/>
      <c r="GR2" s="112"/>
      <c r="GS2" s="112"/>
      <c r="GT2" s="112"/>
      <c r="GU2" s="112"/>
      <c r="GV2" s="112"/>
      <c r="GW2" s="112"/>
      <c r="GX2" s="112"/>
      <c r="GY2" s="112"/>
      <c r="GZ2" s="112"/>
      <c r="HA2" s="112"/>
      <c r="HB2" s="112"/>
      <c r="HC2" s="112"/>
      <c r="HD2" s="112"/>
      <c r="HE2" s="112"/>
      <c r="HF2" s="112"/>
      <c r="HG2" s="112"/>
      <c r="HH2" s="112"/>
      <c r="HI2" s="112"/>
      <c r="HJ2" s="112"/>
      <c r="HK2" s="112"/>
      <c r="HL2" s="112"/>
      <c r="HM2" s="112"/>
      <c r="HN2" s="112"/>
      <c r="HO2" s="112"/>
      <c r="HP2" s="112"/>
      <c r="HQ2" s="112"/>
      <c r="HR2" s="112"/>
      <c r="HS2" s="112"/>
      <c r="HT2" s="112"/>
      <c r="HU2" s="112"/>
      <c r="HV2" s="112"/>
      <c r="HW2" s="112"/>
      <c r="HX2" s="112"/>
      <c r="HY2" s="112"/>
      <c r="HZ2" s="112"/>
      <c r="IA2" s="112"/>
      <c r="IB2" s="112"/>
      <c r="IC2" s="112"/>
      <c r="ID2" s="112"/>
      <c r="IE2" s="112"/>
      <c r="IF2" s="112"/>
      <c r="IG2" s="112"/>
      <c r="IH2" s="112"/>
      <c r="II2" s="112"/>
      <c r="IJ2" s="112"/>
      <c r="IK2" s="112"/>
      <c r="IL2" s="112"/>
      <c r="IM2" s="112"/>
      <c r="IN2" s="112"/>
    </row>
    <row r="3" spans="1:11" ht="24.75" customHeight="1">
      <c r="A3" s="165" t="s">
        <v>728</v>
      </c>
      <c r="B3" s="166"/>
      <c r="C3" s="166"/>
      <c r="D3" s="166"/>
      <c r="E3" s="166"/>
      <c r="F3" s="166"/>
      <c r="G3" s="166"/>
      <c r="H3" s="166"/>
      <c r="I3" s="167"/>
      <c r="J3" s="167"/>
      <c r="K3" s="167"/>
    </row>
    <row r="4" spans="1:11" ht="19.5" customHeight="1">
      <c r="A4" s="168" t="s">
        <v>14</v>
      </c>
      <c r="B4" s="169"/>
      <c r="C4" s="169"/>
      <c r="D4" s="169"/>
      <c r="E4" s="169"/>
      <c r="F4" s="169"/>
      <c r="G4" s="169"/>
      <c r="H4" s="169"/>
      <c r="I4" s="170"/>
      <c r="J4" s="170"/>
      <c r="K4" s="171" t="s">
        <v>379</v>
      </c>
    </row>
    <row r="5" ht="2.25" customHeight="1"/>
    <row r="6" spans="1:11" ht="30" customHeight="1">
      <c r="A6" s="175" t="s">
        <v>729</v>
      </c>
      <c r="B6" s="176" t="s">
        <v>730</v>
      </c>
      <c r="C6" s="176"/>
      <c r="D6" s="176"/>
      <c r="E6" s="176"/>
      <c r="F6" s="176"/>
      <c r="G6" s="176"/>
      <c r="H6" s="176"/>
      <c r="I6" s="162"/>
      <c r="J6" s="162"/>
      <c r="K6" s="162"/>
    </row>
    <row r="7" spans="1:11" ht="30" customHeight="1">
      <c r="A7" s="175" t="s">
        <v>103</v>
      </c>
      <c r="B7" s="176" t="s">
        <v>731</v>
      </c>
      <c r="C7" s="176"/>
      <c r="D7" s="176"/>
      <c r="E7" s="176"/>
      <c r="F7" s="176"/>
      <c r="G7" s="176"/>
      <c r="H7" s="176"/>
      <c r="I7" s="162"/>
      <c r="J7" s="162"/>
      <c r="K7" s="162"/>
    </row>
    <row r="8" spans="1:11" ht="67.5" customHeight="1">
      <c r="A8" s="175"/>
      <c r="B8" s="545" t="s">
        <v>112</v>
      </c>
      <c r="C8" s="576"/>
      <c r="D8" s="576"/>
      <c r="E8" s="576"/>
      <c r="F8" s="576"/>
      <c r="G8" s="576"/>
      <c r="H8" s="576"/>
      <c r="I8" s="576"/>
      <c r="J8" s="576"/>
      <c r="K8" s="576"/>
    </row>
    <row r="9" spans="1:11" ht="30" customHeight="1">
      <c r="A9" s="178" t="s">
        <v>720</v>
      </c>
      <c r="B9" s="176" t="s">
        <v>732</v>
      </c>
      <c r="C9" s="176"/>
      <c r="D9" s="176"/>
      <c r="E9" s="173" t="s">
        <v>733</v>
      </c>
      <c r="F9" s="176"/>
      <c r="G9" s="176"/>
      <c r="H9" s="176"/>
      <c r="I9" s="162"/>
      <c r="J9" s="162"/>
      <c r="K9" s="162"/>
    </row>
    <row r="10" spans="1:11" ht="30" customHeight="1">
      <c r="A10" s="178" t="s">
        <v>396</v>
      </c>
      <c r="B10" s="176" t="s">
        <v>734</v>
      </c>
      <c r="C10" s="176"/>
      <c r="D10" s="176"/>
      <c r="E10" s="173" t="s">
        <v>735</v>
      </c>
      <c r="F10" s="176"/>
      <c r="G10" s="176"/>
      <c r="H10" s="176"/>
      <c r="I10" s="162"/>
      <c r="J10" s="162"/>
      <c r="K10" s="162"/>
    </row>
    <row r="11" spans="1:11" ht="30" customHeight="1" hidden="1">
      <c r="A11" s="178" t="s">
        <v>398</v>
      </c>
      <c r="B11" s="176" t="s">
        <v>736</v>
      </c>
      <c r="C11" s="176"/>
      <c r="D11" s="176"/>
      <c r="E11" s="176"/>
      <c r="F11" s="176"/>
      <c r="G11" s="176"/>
      <c r="H11" s="176"/>
      <c r="I11" s="162"/>
      <c r="J11" s="162"/>
      <c r="K11" s="162"/>
    </row>
    <row r="12" spans="1:11" ht="68.25" customHeight="1" hidden="1">
      <c r="A12" s="179"/>
      <c r="B12" s="577" t="str">
        <f>'[1]BCGD'!B13</f>
        <v>Xây dựng, lắp đặt, sửa chữa công trình dân dụng, công nghiệp, kỹ thuật hạ tầng khu đô thị và khu công nghiệp, công trình giao thông, thủy lợi. Xây dựng công trình cấp, thoát nước và xử lý môi trường; đường dây và trạm biến áp và thiết bị công nghiệp; gia </v>
      </c>
      <c r="C12" s="577"/>
      <c r="D12" s="577"/>
      <c r="E12" s="577"/>
      <c r="F12" s="577"/>
      <c r="G12" s="577"/>
      <c r="H12" s="577"/>
      <c r="I12" s="577"/>
      <c r="J12" s="577"/>
      <c r="K12" s="577"/>
    </row>
    <row r="13" spans="1:12" ht="24.75" customHeight="1" hidden="1">
      <c r="A13" s="178" t="s">
        <v>400</v>
      </c>
      <c r="B13" s="176" t="s">
        <v>737</v>
      </c>
      <c r="C13" s="176"/>
      <c r="D13" s="176"/>
      <c r="E13" s="176"/>
      <c r="F13" s="176"/>
      <c r="G13" s="176"/>
      <c r="H13" s="176"/>
      <c r="I13" s="162"/>
      <c r="J13" s="162"/>
      <c r="K13" s="162"/>
      <c r="L13" s="39" t="s">
        <v>738</v>
      </c>
    </row>
    <row r="14" spans="1:8" ht="19.5" customHeight="1" hidden="1">
      <c r="A14" s="180"/>
      <c r="B14" s="181"/>
      <c r="C14" s="181"/>
      <c r="D14" s="181"/>
      <c r="E14" s="181"/>
      <c r="F14" s="181"/>
      <c r="G14" s="181"/>
      <c r="H14" s="181"/>
    </row>
    <row r="15" spans="1:8" ht="19.5" customHeight="1" hidden="1">
      <c r="A15" s="180"/>
      <c r="B15" s="181"/>
      <c r="C15" s="181"/>
      <c r="D15" s="181"/>
      <c r="E15" s="181"/>
      <c r="F15" s="181"/>
      <c r="G15" s="181"/>
      <c r="H15" s="181"/>
    </row>
    <row r="16" spans="1:12" ht="25.5" customHeight="1">
      <c r="A16" s="182" t="s">
        <v>398</v>
      </c>
      <c r="B16" s="183" t="s">
        <v>739</v>
      </c>
      <c r="C16" s="181"/>
      <c r="D16" s="181"/>
      <c r="E16" s="181"/>
      <c r="F16" s="181"/>
      <c r="G16" s="184" t="s">
        <v>7</v>
      </c>
      <c r="H16" s="181"/>
      <c r="I16" s="185"/>
      <c r="L16" s="39" t="s">
        <v>740</v>
      </c>
    </row>
    <row r="17" spans="1:11" ht="30" customHeight="1">
      <c r="A17" s="175" t="s">
        <v>741</v>
      </c>
      <c r="B17" s="176" t="s">
        <v>742</v>
      </c>
      <c r="C17" s="176"/>
      <c r="D17" s="176"/>
      <c r="E17" s="176"/>
      <c r="F17" s="176"/>
      <c r="G17" s="176"/>
      <c r="H17" s="176"/>
      <c r="I17" s="162"/>
      <c r="J17" s="162"/>
      <c r="K17" s="162"/>
    </row>
    <row r="18" spans="1:11" ht="24.75" customHeight="1">
      <c r="A18" s="175" t="s">
        <v>103</v>
      </c>
      <c r="B18" s="176" t="s">
        <v>743</v>
      </c>
      <c r="C18" s="176"/>
      <c r="D18" s="176"/>
      <c r="E18" s="176"/>
      <c r="F18" s="176"/>
      <c r="G18" s="176"/>
      <c r="H18" s="176"/>
      <c r="I18" s="162"/>
      <c r="J18" s="162"/>
      <c r="K18" s="162"/>
    </row>
    <row r="19" ht="19.5" customHeight="1">
      <c r="B19" s="173" t="s">
        <v>744</v>
      </c>
    </row>
    <row r="20" spans="1:11" ht="24.75" customHeight="1">
      <c r="A20" s="175" t="s">
        <v>720</v>
      </c>
      <c r="B20" s="176" t="s">
        <v>745</v>
      </c>
      <c r="C20" s="176"/>
      <c r="D20" s="176"/>
      <c r="E20" s="176"/>
      <c r="F20" s="176"/>
      <c r="G20" s="176"/>
      <c r="H20" s="176"/>
      <c r="I20" s="162"/>
      <c r="J20" s="162"/>
      <c r="K20" s="162"/>
    </row>
    <row r="21" ht="19.5" customHeight="1">
      <c r="B21" s="173" t="s">
        <v>746</v>
      </c>
    </row>
    <row r="22" spans="1:11" ht="30" customHeight="1">
      <c r="A22" s="175" t="s">
        <v>747</v>
      </c>
      <c r="B22" s="176" t="s">
        <v>748</v>
      </c>
      <c r="C22" s="176"/>
      <c r="D22" s="176"/>
      <c r="E22" s="176"/>
      <c r="F22" s="176"/>
      <c r="G22" s="176"/>
      <c r="H22" s="176"/>
      <c r="I22" s="162"/>
      <c r="J22" s="162"/>
      <c r="K22" s="162"/>
    </row>
    <row r="23" spans="1:11" ht="24.75" customHeight="1">
      <c r="A23" s="175" t="s">
        <v>103</v>
      </c>
      <c r="B23" s="176" t="s">
        <v>749</v>
      </c>
      <c r="C23" s="176"/>
      <c r="D23" s="176"/>
      <c r="E23" s="176"/>
      <c r="F23" s="176"/>
      <c r="G23" s="176"/>
      <c r="H23" s="176"/>
      <c r="I23" s="162"/>
      <c r="J23" s="162"/>
      <c r="K23" s="162"/>
    </row>
    <row r="24" spans="2:11" ht="34.5" customHeight="1">
      <c r="B24" s="557" t="s">
        <v>750</v>
      </c>
      <c r="C24" s="557"/>
      <c r="D24" s="557"/>
      <c r="E24" s="557"/>
      <c r="F24" s="557"/>
      <c r="G24" s="557"/>
      <c r="H24" s="557"/>
      <c r="I24" s="557"/>
      <c r="J24" s="557"/>
      <c r="K24" s="557"/>
    </row>
    <row r="25" spans="1:11" ht="24.75" customHeight="1">
      <c r="A25" s="175" t="s">
        <v>720</v>
      </c>
      <c r="B25" s="176" t="s">
        <v>751</v>
      </c>
      <c r="C25" s="176"/>
      <c r="D25" s="176"/>
      <c r="E25" s="176"/>
      <c r="F25" s="176"/>
      <c r="G25" s="176"/>
      <c r="H25" s="176"/>
      <c r="I25" s="162"/>
      <c r="J25" s="162"/>
      <c r="K25" s="162"/>
    </row>
    <row r="26" spans="2:12" ht="49.5" customHeight="1">
      <c r="B26" s="557" t="s">
        <v>752</v>
      </c>
      <c r="C26" s="557"/>
      <c r="D26" s="557"/>
      <c r="E26" s="557"/>
      <c r="F26" s="557"/>
      <c r="G26" s="557"/>
      <c r="H26" s="557"/>
      <c r="I26" s="557"/>
      <c r="J26" s="557"/>
      <c r="K26" s="557"/>
      <c r="L26" s="187" t="s">
        <v>753</v>
      </c>
    </row>
    <row r="27" spans="2:12" ht="34.5" customHeight="1">
      <c r="B27" s="557" t="s">
        <v>754</v>
      </c>
      <c r="C27" s="557"/>
      <c r="D27" s="557"/>
      <c r="E27" s="557"/>
      <c r="F27" s="557"/>
      <c r="G27" s="557"/>
      <c r="H27" s="557"/>
      <c r="I27" s="557"/>
      <c r="J27" s="557"/>
      <c r="K27" s="557"/>
      <c r="L27" s="187" t="s">
        <v>755</v>
      </c>
    </row>
    <row r="28" spans="1:11" ht="24.75" customHeight="1">
      <c r="A28" s="175" t="s">
        <v>396</v>
      </c>
      <c r="B28" s="176" t="s">
        <v>756</v>
      </c>
      <c r="C28" s="176"/>
      <c r="D28" s="176"/>
      <c r="E28" s="176"/>
      <c r="F28" s="176"/>
      <c r="G28" s="176"/>
      <c r="H28" s="176"/>
      <c r="I28" s="162"/>
      <c r="J28" s="162"/>
      <c r="K28" s="162"/>
    </row>
    <row r="29" spans="2:16" ht="19.5" customHeight="1">
      <c r="B29" s="173" t="s">
        <v>757</v>
      </c>
      <c r="M29" s="188"/>
      <c r="N29" s="189"/>
      <c r="O29" s="188"/>
      <c r="P29" s="188"/>
    </row>
    <row r="30" spans="1:16" ht="30" customHeight="1">
      <c r="A30" s="175" t="s">
        <v>758</v>
      </c>
      <c r="B30" s="176" t="s">
        <v>759</v>
      </c>
      <c r="C30" s="176"/>
      <c r="D30" s="176"/>
      <c r="E30" s="176"/>
      <c r="F30" s="176"/>
      <c r="G30" s="176"/>
      <c r="H30" s="176"/>
      <c r="I30" s="162"/>
      <c r="J30" s="162"/>
      <c r="K30" s="162"/>
      <c r="M30" s="188"/>
      <c r="N30" s="189"/>
      <c r="O30" s="188"/>
      <c r="P30" s="188"/>
    </row>
    <row r="31" spans="1:16" ht="24.75" customHeight="1">
      <c r="A31" s="175" t="s">
        <v>103</v>
      </c>
      <c r="B31" s="176" t="s">
        <v>760</v>
      </c>
      <c r="C31" s="176"/>
      <c r="D31" s="176"/>
      <c r="E31" s="176"/>
      <c r="F31" s="176"/>
      <c r="G31" s="176"/>
      <c r="H31" s="176"/>
      <c r="I31" s="162"/>
      <c r="J31" s="162"/>
      <c r="K31" s="162"/>
      <c r="M31" s="188"/>
      <c r="N31" s="189"/>
      <c r="O31" s="188"/>
      <c r="P31" s="188"/>
    </row>
    <row r="32" spans="2:16" ht="49.5" customHeight="1">
      <c r="B32" s="563" t="s">
        <v>761</v>
      </c>
      <c r="C32" s="557"/>
      <c r="D32" s="557"/>
      <c r="E32" s="557"/>
      <c r="F32" s="557"/>
      <c r="G32" s="557"/>
      <c r="H32" s="557"/>
      <c r="I32" s="557"/>
      <c r="J32" s="557"/>
      <c r="K32" s="557"/>
      <c r="L32" s="187" t="s">
        <v>762</v>
      </c>
      <c r="M32" s="188"/>
      <c r="N32" s="189"/>
      <c r="O32" s="188"/>
      <c r="P32" s="188"/>
    </row>
    <row r="33" spans="2:16" ht="24.75" customHeight="1" hidden="1">
      <c r="B33" s="176" t="s">
        <v>763</v>
      </c>
      <c r="M33" s="188"/>
      <c r="N33" s="189"/>
      <c r="O33" s="188"/>
      <c r="P33" s="188"/>
    </row>
    <row r="34" spans="1:23" ht="49.5" customHeight="1" hidden="1">
      <c r="A34" s="179"/>
      <c r="B34" s="571" t="s">
        <v>764</v>
      </c>
      <c r="C34" s="571"/>
      <c r="D34" s="571"/>
      <c r="E34" s="571"/>
      <c r="F34" s="571"/>
      <c r="G34" s="571"/>
      <c r="H34" s="571"/>
      <c r="I34" s="571"/>
      <c r="J34" s="571"/>
      <c r="K34" s="571"/>
      <c r="L34" s="187" t="s">
        <v>765</v>
      </c>
      <c r="N34" s="571"/>
      <c r="O34" s="571"/>
      <c r="P34" s="571"/>
      <c r="Q34" s="571"/>
      <c r="R34" s="571"/>
      <c r="S34" s="571"/>
      <c r="T34" s="571"/>
      <c r="U34" s="571"/>
      <c r="V34" s="571"/>
      <c r="W34" s="571"/>
    </row>
    <row r="35" spans="1:16" ht="24.75" customHeight="1">
      <c r="A35" s="178" t="s">
        <v>720</v>
      </c>
      <c r="B35" s="176" t="s">
        <v>766</v>
      </c>
      <c r="C35" s="176"/>
      <c r="D35" s="176"/>
      <c r="E35" s="176"/>
      <c r="F35" s="176"/>
      <c r="G35" s="176"/>
      <c r="H35" s="176"/>
      <c r="I35" s="162"/>
      <c r="J35" s="162"/>
      <c r="K35" s="162"/>
      <c r="M35" s="188"/>
      <c r="N35" s="189"/>
      <c r="O35" s="188"/>
      <c r="P35" s="188"/>
    </row>
    <row r="36" spans="2:12" ht="19.5" customHeight="1">
      <c r="B36" s="190" t="s">
        <v>767</v>
      </c>
      <c r="C36" s="186"/>
      <c r="D36" s="186"/>
      <c r="E36" s="186"/>
      <c r="F36" s="186"/>
      <c r="G36" s="186"/>
      <c r="H36" s="186"/>
      <c r="I36" s="186"/>
      <c r="J36" s="186"/>
      <c r="K36" s="186"/>
      <c r="L36" s="187"/>
    </row>
    <row r="37" spans="2:17" ht="49.5" customHeight="1">
      <c r="B37" s="564" t="s">
        <v>768</v>
      </c>
      <c r="C37" s="571"/>
      <c r="D37" s="571"/>
      <c r="E37" s="571"/>
      <c r="F37" s="571"/>
      <c r="G37" s="571"/>
      <c r="H37" s="571"/>
      <c r="I37" s="571"/>
      <c r="J37" s="571"/>
      <c r="K37" s="571"/>
      <c r="L37" s="39" t="s">
        <v>769</v>
      </c>
      <c r="M37" s="188"/>
      <c r="N37" s="191"/>
      <c r="O37" s="188"/>
      <c r="P37" s="188"/>
      <c r="Q37" s="163" t="s">
        <v>770</v>
      </c>
    </row>
    <row r="38" spans="1:16" ht="24.75" customHeight="1">
      <c r="A38" s="175" t="s">
        <v>396</v>
      </c>
      <c r="B38" s="176" t="s">
        <v>771</v>
      </c>
      <c r="C38" s="176"/>
      <c r="D38" s="176"/>
      <c r="E38" s="176"/>
      <c r="F38" s="176"/>
      <c r="G38" s="176"/>
      <c r="H38" s="176"/>
      <c r="I38" s="162"/>
      <c r="J38" s="162"/>
      <c r="K38" s="162"/>
      <c r="M38" s="188"/>
      <c r="N38" s="189"/>
      <c r="O38" s="188"/>
      <c r="P38" s="188"/>
    </row>
    <row r="39" spans="2:12" ht="49.5" customHeight="1">
      <c r="B39" s="570" t="s">
        <v>772</v>
      </c>
      <c r="C39" s="562"/>
      <c r="D39" s="562"/>
      <c r="E39" s="562"/>
      <c r="F39" s="562"/>
      <c r="G39" s="562"/>
      <c r="H39" s="562"/>
      <c r="I39" s="562"/>
      <c r="J39" s="562"/>
      <c r="K39" s="562"/>
      <c r="L39" s="187" t="s">
        <v>773</v>
      </c>
    </row>
    <row r="40" spans="1:16" ht="24.75" customHeight="1">
      <c r="A40" s="175"/>
      <c r="B40" s="176" t="s">
        <v>774</v>
      </c>
      <c r="C40" s="176"/>
      <c r="D40" s="176"/>
      <c r="E40" s="176"/>
      <c r="F40" s="176"/>
      <c r="G40" s="176"/>
      <c r="H40" s="176"/>
      <c r="I40" s="162"/>
      <c r="J40" s="162"/>
      <c r="K40" s="162"/>
      <c r="L40" s="39" t="s">
        <v>775</v>
      </c>
      <c r="M40" s="188"/>
      <c r="N40" s="189"/>
      <c r="O40" s="188"/>
      <c r="P40" s="188"/>
    </row>
    <row r="41" spans="2:12" ht="19.5" customHeight="1">
      <c r="B41" s="176" t="s">
        <v>776</v>
      </c>
      <c r="L41" s="39" t="s">
        <v>777</v>
      </c>
    </row>
    <row r="42" spans="2:12" ht="61.5" customHeight="1">
      <c r="B42" s="575" t="s">
        <v>778</v>
      </c>
      <c r="C42" s="562"/>
      <c r="D42" s="562"/>
      <c r="E42" s="562"/>
      <c r="F42" s="562"/>
      <c r="G42" s="562"/>
      <c r="H42" s="562"/>
      <c r="I42" s="562"/>
      <c r="J42" s="562"/>
      <c r="K42" s="562"/>
      <c r="L42" s="187" t="s">
        <v>779</v>
      </c>
    </row>
    <row r="43" spans="1:16" ht="24.75" customHeight="1">
      <c r="A43" s="175" t="s">
        <v>398</v>
      </c>
      <c r="B43" s="176" t="s">
        <v>780</v>
      </c>
      <c r="C43" s="176"/>
      <c r="D43" s="176"/>
      <c r="E43" s="176"/>
      <c r="F43" s="176"/>
      <c r="G43" s="176"/>
      <c r="H43" s="176"/>
      <c r="I43" s="162"/>
      <c r="J43" s="162"/>
      <c r="K43" s="162"/>
      <c r="M43" s="188"/>
      <c r="N43" s="189"/>
      <c r="O43" s="188"/>
      <c r="P43" s="188"/>
    </row>
    <row r="44" spans="1:16" s="195" customFormat="1" ht="24.75" customHeight="1">
      <c r="A44" s="192" t="s">
        <v>781</v>
      </c>
      <c r="B44" s="574" t="s">
        <v>782</v>
      </c>
      <c r="C44" s="573"/>
      <c r="D44" s="573"/>
      <c r="E44" s="573"/>
      <c r="F44" s="573"/>
      <c r="G44" s="573"/>
      <c r="H44" s="573"/>
      <c r="I44" s="573"/>
      <c r="J44" s="573"/>
      <c r="K44" s="573"/>
      <c r="L44" s="193"/>
      <c r="M44" s="194"/>
      <c r="N44" s="191"/>
      <c r="O44" s="194"/>
      <c r="P44" s="194"/>
    </row>
    <row r="45" spans="1:14" ht="75.75" customHeight="1">
      <c r="A45" s="196"/>
      <c r="B45" s="554" t="s">
        <v>783</v>
      </c>
      <c r="C45" s="554"/>
      <c r="D45" s="554"/>
      <c r="E45" s="554"/>
      <c r="F45" s="554"/>
      <c r="G45" s="554"/>
      <c r="H45" s="554"/>
      <c r="I45" s="554"/>
      <c r="J45" s="554"/>
      <c r="K45" s="554"/>
      <c r="L45" s="187" t="s">
        <v>784</v>
      </c>
      <c r="N45" s="197"/>
    </row>
    <row r="46" spans="1:14" ht="34.5" customHeight="1">
      <c r="A46" s="196"/>
      <c r="B46" s="554" t="s">
        <v>785</v>
      </c>
      <c r="C46" s="554"/>
      <c r="D46" s="554"/>
      <c r="E46" s="554"/>
      <c r="F46" s="554"/>
      <c r="G46" s="554"/>
      <c r="H46" s="554"/>
      <c r="I46" s="554"/>
      <c r="J46" s="554"/>
      <c r="K46" s="554"/>
      <c r="L46" s="187"/>
      <c r="N46" s="197"/>
    </row>
    <row r="47" spans="1:12" ht="19.5" customHeight="1" hidden="1">
      <c r="A47" s="196"/>
      <c r="B47" s="557" t="s">
        <v>786</v>
      </c>
      <c r="C47" s="557"/>
      <c r="D47" s="557"/>
      <c r="E47" s="557"/>
      <c r="F47" s="557"/>
      <c r="G47" s="557"/>
      <c r="H47" s="557"/>
      <c r="I47" s="557"/>
      <c r="J47" s="557"/>
      <c r="K47" s="557"/>
      <c r="L47" s="39" t="s">
        <v>787</v>
      </c>
    </row>
    <row r="48" spans="1:12" ht="19.5" customHeight="1">
      <c r="A48" s="196"/>
      <c r="B48" s="557" t="s">
        <v>788</v>
      </c>
      <c r="C48" s="557"/>
      <c r="D48" s="557"/>
      <c r="E48" s="557"/>
      <c r="F48" s="557"/>
      <c r="G48" s="557"/>
      <c r="H48" s="557"/>
      <c r="I48" s="557"/>
      <c r="J48" s="557"/>
      <c r="K48" s="557"/>
      <c r="L48" s="187"/>
    </row>
    <row r="49" spans="1:12" ht="58.5" customHeight="1">
      <c r="A49" s="196"/>
      <c r="B49" s="557" t="s">
        <v>789</v>
      </c>
      <c r="C49" s="557"/>
      <c r="D49" s="557"/>
      <c r="E49" s="557"/>
      <c r="F49" s="557"/>
      <c r="G49" s="557"/>
      <c r="H49" s="557"/>
      <c r="I49" s="557"/>
      <c r="J49" s="557"/>
      <c r="K49" s="557"/>
      <c r="L49" s="187"/>
    </row>
    <row r="50" spans="1:12" ht="36" customHeight="1" hidden="1">
      <c r="A50" s="196"/>
      <c r="B50" s="557" t="s">
        <v>790</v>
      </c>
      <c r="C50" s="557"/>
      <c r="D50" s="557"/>
      <c r="E50" s="557"/>
      <c r="F50" s="557"/>
      <c r="G50" s="557"/>
      <c r="H50" s="557"/>
      <c r="I50" s="557"/>
      <c r="J50" s="557"/>
      <c r="K50" s="557"/>
      <c r="L50" s="187"/>
    </row>
    <row r="51" spans="1:12" ht="36" customHeight="1" hidden="1">
      <c r="A51" s="196"/>
      <c r="B51" s="557" t="s">
        <v>791</v>
      </c>
      <c r="C51" s="557"/>
      <c r="D51" s="557"/>
      <c r="E51" s="557"/>
      <c r="F51" s="557"/>
      <c r="G51" s="557"/>
      <c r="H51" s="557"/>
      <c r="I51" s="557"/>
      <c r="J51" s="557"/>
      <c r="K51" s="557"/>
      <c r="L51" s="187"/>
    </row>
    <row r="52" spans="1:12" ht="24.75" customHeight="1" hidden="1">
      <c r="A52" s="196"/>
      <c r="B52" s="557" t="s">
        <v>792</v>
      </c>
      <c r="C52" s="557"/>
      <c r="D52" s="557"/>
      <c r="E52" s="557"/>
      <c r="F52" s="557"/>
      <c r="G52" s="557"/>
      <c r="H52" s="557"/>
      <c r="I52" s="557"/>
      <c r="J52" s="557"/>
      <c r="K52" s="557"/>
      <c r="L52" s="187"/>
    </row>
    <row r="53" spans="1:12" ht="76.5" customHeight="1" hidden="1">
      <c r="A53" s="196"/>
      <c r="B53" s="557" t="s">
        <v>139</v>
      </c>
      <c r="C53" s="557"/>
      <c r="D53" s="557"/>
      <c r="E53" s="557"/>
      <c r="F53" s="557"/>
      <c r="G53" s="557"/>
      <c r="H53" s="557"/>
      <c r="I53" s="557"/>
      <c r="J53" s="557"/>
      <c r="K53" s="557"/>
      <c r="L53" s="187"/>
    </row>
    <row r="54" spans="1:12" ht="24.75" customHeight="1" hidden="1">
      <c r="A54" s="196"/>
      <c r="B54" s="557" t="s">
        <v>140</v>
      </c>
      <c r="C54" s="557"/>
      <c r="D54" s="557"/>
      <c r="E54" s="557"/>
      <c r="F54" s="557"/>
      <c r="G54" s="557"/>
      <c r="H54" s="557"/>
      <c r="I54" s="557"/>
      <c r="J54" s="557"/>
      <c r="K54" s="557"/>
      <c r="L54" s="187"/>
    </row>
    <row r="55" spans="1:12" ht="50.25" customHeight="1" hidden="1">
      <c r="A55" s="196"/>
      <c r="B55" s="557" t="s">
        <v>141</v>
      </c>
      <c r="C55" s="557"/>
      <c r="D55" s="557"/>
      <c r="E55" s="557"/>
      <c r="F55" s="557"/>
      <c r="G55" s="557"/>
      <c r="H55" s="557"/>
      <c r="I55" s="557"/>
      <c r="J55" s="557"/>
      <c r="K55" s="557"/>
      <c r="L55" s="187"/>
    </row>
    <row r="56" spans="1:12" ht="44.25" customHeight="1" hidden="1">
      <c r="A56" s="196"/>
      <c r="B56" s="557" t="s">
        <v>142</v>
      </c>
      <c r="C56" s="557"/>
      <c r="D56" s="557"/>
      <c r="E56" s="557"/>
      <c r="F56" s="557"/>
      <c r="G56" s="557"/>
      <c r="H56" s="557"/>
      <c r="I56" s="557"/>
      <c r="J56" s="557"/>
      <c r="K56" s="557"/>
      <c r="L56" s="187"/>
    </row>
    <row r="57" spans="1:12" ht="24.75" customHeight="1" hidden="1">
      <c r="A57" s="196"/>
      <c r="B57" s="557" t="s">
        <v>143</v>
      </c>
      <c r="C57" s="557"/>
      <c r="D57" s="557"/>
      <c r="E57" s="557"/>
      <c r="F57" s="557"/>
      <c r="G57" s="557"/>
      <c r="H57" s="557"/>
      <c r="I57" s="557"/>
      <c r="J57" s="557"/>
      <c r="K57" s="557"/>
      <c r="L57" s="187"/>
    </row>
    <row r="58" spans="1:12" ht="50.25" customHeight="1" hidden="1">
      <c r="A58" s="196"/>
      <c r="B58" s="557" t="s">
        <v>144</v>
      </c>
      <c r="C58" s="557"/>
      <c r="D58" s="557"/>
      <c r="E58" s="557"/>
      <c r="F58" s="557"/>
      <c r="G58" s="557"/>
      <c r="H58" s="557"/>
      <c r="I58" s="557"/>
      <c r="J58" s="557"/>
      <c r="K58" s="557"/>
      <c r="L58" s="187"/>
    </row>
    <row r="59" spans="1:14" s="199" customFormat="1" ht="24.75" customHeight="1">
      <c r="A59" s="178" t="s">
        <v>145</v>
      </c>
      <c r="B59" s="575" t="s">
        <v>146</v>
      </c>
      <c r="C59" s="534"/>
      <c r="D59" s="534"/>
      <c r="E59" s="534"/>
      <c r="F59" s="534"/>
      <c r="G59" s="534"/>
      <c r="H59" s="534"/>
      <c r="I59" s="534"/>
      <c r="J59" s="534"/>
      <c r="K59" s="534"/>
      <c r="L59" s="198"/>
      <c r="N59" s="200"/>
    </row>
    <row r="60" spans="2:14" ht="46.5" customHeight="1">
      <c r="B60" s="575" t="s">
        <v>147</v>
      </c>
      <c r="C60" s="534"/>
      <c r="D60" s="534"/>
      <c r="E60" s="534"/>
      <c r="F60" s="534"/>
      <c r="G60" s="534"/>
      <c r="H60" s="534"/>
      <c r="I60" s="534"/>
      <c r="J60" s="534"/>
      <c r="K60" s="534"/>
      <c r="L60" s="201"/>
      <c r="N60" s="197"/>
    </row>
    <row r="61" spans="2:14" ht="21.75" customHeight="1" hidden="1">
      <c r="B61" s="557" t="s">
        <v>786</v>
      </c>
      <c r="C61" s="557"/>
      <c r="D61" s="557"/>
      <c r="E61" s="557"/>
      <c r="F61" s="557"/>
      <c r="G61" s="557"/>
      <c r="H61" s="557"/>
      <c r="I61" s="557"/>
      <c r="J61" s="557"/>
      <c r="K61" s="557"/>
      <c r="L61" s="193" t="s">
        <v>787</v>
      </c>
      <c r="N61" s="197"/>
    </row>
    <row r="62" spans="2:12" ht="24.75" customHeight="1" hidden="1">
      <c r="B62" s="557" t="s">
        <v>148</v>
      </c>
      <c r="C62" s="557"/>
      <c r="D62" s="557"/>
      <c r="E62" s="557"/>
      <c r="F62" s="557"/>
      <c r="G62" s="557"/>
      <c r="H62" s="557"/>
      <c r="I62" s="557"/>
      <c r="J62" s="557"/>
      <c r="K62" s="557"/>
      <c r="L62" s="193"/>
    </row>
    <row r="63" spans="2:12" ht="72" customHeight="1" hidden="1">
      <c r="B63" s="557" t="s">
        <v>614</v>
      </c>
      <c r="C63" s="557"/>
      <c r="D63" s="557"/>
      <c r="E63" s="557"/>
      <c r="F63" s="557"/>
      <c r="G63" s="557"/>
      <c r="H63" s="557"/>
      <c r="I63" s="557"/>
      <c r="J63" s="557"/>
      <c r="K63" s="557"/>
      <c r="L63" s="193"/>
    </row>
    <row r="64" spans="2:12" ht="49.5" customHeight="1" hidden="1">
      <c r="B64" s="557" t="s">
        <v>615</v>
      </c>
      <c r="C64" s="557"/>
      <c r="D64" s="557"/>
      <c r="E64" s="557"/>
      <c r="F64" s="557"/>
      <c r="G64" s="557"/>
      <c r="H64" s="557"/>
      <c r="I64" s="557"/>
      <c r="J64" s="557"/>
      <c r="K64" s="557"/>
      <c r="L64" s="193"/>
    </row>
    <row r="65" spans="2:12" ht="24.75" customHeight="1" hidden="1">
      <c r="B65" s="557" t="s">
        <v>616</v>
      </c>
      <c r="C65" s="557"/>
      <c r="D65" s="557"/>
      <c r="E65" s="557"/>
      <c r="F65" s="557"/>
      <c r="G65" s="557"/>
      <c r="H65" s="557"/>
      <c r="I65" s="557"/>
      <c r="J65" s="557"/>
      <c r="K65" s="557"/>
      <c r="L65" s="193"/>
    </row>
    <row r="66" spans="2:12" ht="34.5" customHeight="1" hidden="1">
      <c r="B66" s="557" t="s">
        <v>617</v>
      </c>
      <c r="C66" s="557"/>
      <c r="D66" s="557"/>
      <c r="E66" s="557"/>
      <c r="F66" s="557"/>
      <c r="G66" s="557"/>
      <c r="H66" s="557"/>
      <c r="I66" s="557"/>
      <c r="J66" s="557"/>
      <c r="K66" s="557"/>
      <c r="L66" s="193"/>
    </row>
    <row r="67" spans="2:12" ht="24.75" customHeight="1" hidden="1">
      <c r="B67" s="557" t="s">
        <v>618</v>
      </c>
      <c r="C67" s="557"/>
      <c r="D67" s="557"/>
      <c r="E67" s="557"/>
      <c r="F67" s="557"/>
      <c r="G67" s="557"/>
      <c r="H67" s="557"/>
      <c r="I67" s="557"/>
      <c r="J67" s="557"/>
      <c r="K67" s="557"/>
      <c r="L67" s="193"/>
    </row>
    <row r="68" spans="2:12" ht="49.5" customHeight="1" hidden="1">
      <c r="B68" s="557" t="s">
        <v>619</v>
      </c>
      <c r="C68" s="557"/>
      <c r="D68" s="557"/>
      <c r="E68" s="557"/>
      <c r="F68" s="557"/>
      <c r="G68" s="557"/>
      <c r="H68" s="557"/>
      <c r="I68" s="557"/>
      <c r="J68" s="557"/>
      <c r="K68" s="557"/>
      <c r="L68" s="193"/>
    </row>
    <row r="69" spans="2:12" ht="21.75" customHeight="1" hidden="1">
      <c r="B69" s="557" t="s">
        <v>620</v>
      </c>
      <c r="C69" s="557"/>
      <c r="D69" s="557"/>
      <c r="E69" s="557"/>
      <c r="F69" s="557"/>
      <c r="G69" s="557"/>
      <c r="H69" s="557"/>
      <c r="I69" s="557"/>
      <c r="J69" s="557"/>
      <c r="K69" s="557"/>
      <c r="L69" s="193"/>
    </row>
    <row r="70" spans="2:12" ht="29.25" customHeight="1">
      <c r="B70" s="557" t="s">
        <v>830</v>
      </c>
      <c r="C70" s="557"/>
      <c r="D70" s="557"/>
      <c r="E70" s="557"/>
      <c r="F70" s="557"/>
      <c r="G70" s="557"/>
      <c r="H70" s="557"/>
      <c r="I70" s="557"/>
      <c r="J70" s="557"/>
      <c r="K70" s="557"/>
      <c r="L70" s="193"/>
    </row>
    <row r="71" spans="2:12" ht="24.75" customHeight="1" hidden="1">
      <c r="B71" s="557" t="s">
        <v>831</v>
      </c>
      <c r="C71" s="557"/>
      <c r="D71" s="557"/>
      <c r="E71" s="557"/>
      <c r="F71" s="557"/>
      <c r="G71" s="557"/>
      <c r="H71" s="557"/>
      <c r="I71" s="557"/>
      <c r="J71" s="557"/>
      <c r="K71" s="557"/>
      <c r="L71" s="193"/>
    </row>
    <row r="72" spans="2:12" ht="50.25" customHeight="1" hidden="1">
      <c r="B72" s="557" t="s">
        <v>832</v>
      </c>
      <c r="C72" s="557"/>
      <c r="D72" s="557"/>
      <c r="E72" s="557"/>
      <c r="F72" s="557"/>
      <c r="G72" s="557"/>
      <c r="H72" s="557"/>
      <c r="I72" s="557"/>
      <c r="J72" s="557"/>
      <c r="K72" s="557"/>
      <c r="L72" s="193"/>
    </row>
    <row r="73" spans="2:12" ht="24.75" customHeight="1" hidden="1">
      <c r="B73" s="557" t="s">
        <v>833</v>
      </c>
      <c r="C73" s="557"/>
      <c r="D73" s="557"/>
      <c r="E73" s="557"/>
      <c r="F73" s="557"/>
      <c r="G73" s="557"/>
      <c r="H73" s="557"/>
      <c r="I73" s="557"/>
      <c r="J73" s="557"/>
      <c r="K73" s="557"/>
      <c r="L73" s="193"/>
    </row>
    <row r="74" spans="2:12" ht="50.25" customHeight="1" hidden="1">
      <c r="B74" s="557" t="s">
        <v>629</v>
      </c>
      <c r="C74" s="557"/>
      <c r="D74" s="557"/>
      <c r="E74" s="557"/>
      <c r="F74" s="557"/>
      <c r="G74" s="557"/>
      <c r="H74" s="557"/>
      <c r="I74" s="557"/>
      <c r="J74" s="557"/>
      <c r="K74" s="557"/>
      <c r="L74" s="193"/>
    </row>
    <row r="75" spans="2:12" ht="50.25" customHeight="1" hidden="1">
      <c r="B75" s="557" t="s">
        <v>630</v>
      </c>
      <c r="C75" s="557"/>
      <c r="D75" s="557"/>
      <c r="E75" s="557"/>
      <c r="F75" s="557"/>
      <c r="G75" s="557"/>
      <c r="H75" s="557"/>
      <c r="I75" s="557"/>
      <c r="J75" s="557"/>
      <c r="K75" s="557"/>
      <c r="L75" s="193"/>
    </row>
    <row r="76" spans="2:12" ht="24.75" customHeight="1" hidden="1">
      <c r="B76" s="557" t="s">
        <v>631</v>
      </c>
      <c r="C76" s="557"/>
      <c r="D76" s="557"/>
      <c r="E76" s="557"/>
      <c r="F76" s="557"/>
      <c r="G76" s="557"/>
      <c r="H76" s="557"/>
      <c r="I76" s="557"/>
      <c r="J76" s="557"/>
      <c r="K76" s="557"/>
      <c r="L76" s="193"/>
    </row>
    <row r="77" spans="2:12" ht="49.5" customHeight="1" hidden="1">
      <c r="B77" s="557" t="s">
        <v>632</v>
      </c>
      <c r="C77" s="557"/>
      <c r="D77" s="557"/>
      <c r="E77" s="557"/>
      <c r="F77" s="557"/>
      <c r="G77" s="557"/>
      <c r="H77" s="557"/>
      <c r="I77" s="557"/>
      <c r="J77" s="557"/>
      <c r="K77" s="557"/>
      <c r="L77" s="193"/>
    </row>
    <row r="78" spans="1:14" s="199" customFormat="1" ht="24.75" customHeight="1">
      <c r="A78" s="178" t="s">
        <v>633</v>
      </c>
      <c r="B78" s="575" t="s">
        <v>634</v>
      </c>
      <c r="C78" s="534"/>
      <c r="D78" s="534"/>
      <c r="E78" s="534"/>
      <c r="F78" s="534"/>
      <c r="G78" s="534"/>
      <c r="H78" s="534"/>
      <c r="I78" s="534"/>
      <c r="J78" s="534"/>
      <c r="K78" s="534"/>
      <c r="L78" s="202"/>
      <c r="N78" s="200"/>
    </row>
    <row r="79" spans="2:14" ht="71.25" customHeight="1">
      <c r="B79" s="575" t="s">
        <v>635</v>
      </c>
      <c r="C79" s="562"/>
      <c r="D79" s="562"/>
      <c r="E79" s="562"/>
      <c r="F79" s="562"/>
      <c r="G79" s="562"/>
      <c r="H79" s="562"/>
      <c r="I79" s="562"/>
      <c r="J79" s="562"/>
      <c r="K79" s="562"/>
      <c r="L79" s="187" t="s">
        <v>636</v>
      </c>
      <c r="N79" s="197"/>
    </row>
    <row r="80" spans="1:14" ht="24.75" customHeight="1">
      <c r="A80" s="175" t="s">
        <v>637</v>
      </c>
      <c r="B80" s="575" t="s">
        <v>638</v>
      </c>
      <c r="C80" s="570"/>
      <c r="D80" s="570"/>
      <c r="E80" s="570"/>
      <c r="F80" s="570"/>
      <c r="G80" s="570"/>
      <c r="H80" s="570"/>
      <c r="I80" s="570"/>
      <c r="J80" s="570"/>
      <c r="K80" s="570"/>
      <c r="L80" s="187"/>
      <c r="N80" s="197"/>
    </row>
    <row r="81" spans="2:12" ht="36" customHeight="1">
      <c r="B81" s="554" t="s">
        <v>639</v>
      </c>
      <c r="C81" s="554"/>
      <c r="D81" s="554"/>
      <c r="E81" s="554"/>
      <c r="F81" s="554"/>
      <c r="G81" s="554"/>
      <c r="H81" s="554"/>
      <c r="I81" s="554"/>
      <c r="J81" s="554"/>
      <c r="K81" s="554"/>
      <c r="L81" s="187" t="s">
        <v>777</v>
      </c>
    </row>
    <row r="82" spans="1:14" s="38" customFormat="1" ht="23.25" customHeight="1">
      <c r="A82" s="175"/>
      <c r="B82" s="203" t="s">
        <v>640</v>
      </c>
      <c r="C82" s="203"/>
      <c r="D82" s="176"/>
      <c r="E82" s="176"/>
      <c r="F82" s="176"/>
      <c r="G82" s="176"/>
      <c r="H82" s="176"/>
      <c r="I82" s="162"/>
      <c r="J82" s="162"/>
      <c r="K82" s="162"/>
      <c r="L82" s="187" t="s">
        <v>641</v>
      </c>
      <c r="M82" s="204"/>
      <c r="N82" s="164"/>
    </row>
    <row r="83" spans="2:12" ht="15.75" customHeight="1">
      <c r="B83" s="173" t="s">
        <v>642</v>
      </c>
      <c r="I83" s="205" t="s">
        <v>643</v>
      </c>
      <c r="L83" s="39" t="s">
        <v>777</v>
      </c>
    </row>
    <row r="84" spans="2:12" ht="15.75" customHeight="1">
      <c r="B84" s="173" t="s">
        <v>644</v>
      </c>
      <c r="I84" s="205" t="s">
        <v>645</v>
      </c>
      <c r="L84" s="39" t="s">
        <v>777</v>
      </c>
    </row>
    <row r="85" spans="2:12" ht="15.75" customHeight="1">
      <c r="B85" s="173" t="s">
        <v>646</v>
      </c>
      <c r="I85" s="205" t="s">
        <v>647</v>
      </c>
      <c r="L85" s="39" t="s">
        <v>777</v>
      </c>
    </row>
    <row r="86" spans="2:12" ht="15.75" customHeight="1">
      <c r="B86" s="173" t="s">
        <v>648</v>
      </c>
      <c r="I86" s="205" t="s">
        <v>649</v>
      </c>
      <c r="L86" s="39" t="s">
        <v>777</v>
      </c>
    </row>
    <row r="87" spans="2:9" ht="15.75" customHeight="1">
      <c r="B87" s="173" t="s">
        <v>620</v>
      </c>
      <c r="I87" s="205" t="s">
        <v>649</v>
      </c>
    </row>
    <row r="88" spans="2:12" ht="15.75" customHeight="1" hidden="1">
      <c r="B88" s="173" t="s">
        <v>650</v>
      </c>
      <c r="I88" s="205" t="s">
        <v>651</v>
      </c>
      <c r="L88" s="39" t="s">
        <v>777</v>
      </c>
    </row>
    <row r="89" spans="2:12" ht="15.75" customHeight="1" hidden="1">
      <c r="B89" s="187" t="s">
        <v>652</v>
      </c>
      <c r="C89" s="187"/>
      <c r="D89" s="187"/>
      <c r="E89" s="187"/>
      <c r="F89" s="187"/>
      <c r="G89" s="187"/>
      <c r="H89" s="187"/>
      <c r="I89" s="187"/>
      <c r="J89" s="187"/>
      <c r="K89" s="187"/>
      <c r="L89" s="39" t="s">
        <v>777</v>
      </c>
    </row>
    <row r="90" spans="2:12" ht="15.75" customHeight="1" hidden="1">
      <c r="B90" s="187" t="s">
        <v>653</v>
      </c>
      <c r="C90" s="187"/>
      <c r="D90" s="187"/>
      <c r="E90" s="187"/>
      <c r="F90" s="187"/>
      <c r="G90" s="187"/>
      <c r="H90" s="187"/>
      <c r="I90" s="187"/>
      <c r="J90" s="187"/>
      <c r="K90" s="187"/>
      <c r="L90" s="39" t="s">
        <v>777</v>
      </c>
    </row>
    <row r="91" spans="1:16" ht="24.75" customHeight="1">
      <c r="A91" s="175" t="s">
        <v>400</v>
      </c>
      <c r="B91" s="176" t="s">
        <v>654</v>
      </c>
      <c r="C91" s="176"/>
      <c r="D91" s="176"/>
      <c r="E91" s="176"/>
      <c r="F91" s="176"/>
      <c r="G91" s="176"/>
      <c r="H91" s="176"/>
      <c r="I91" s="162"/>
      <c r="J91" s="162"/>
      <c r="K91" s="162"/>
      <c r="M91" s="188"/>
      <c r="N91" s="189"/>
      <c r="O91" s="188"/>
      <c r="P91" s="188"/>
    </row>
    <row r="92" spans="2:13" ht="36" customHeight="1">
      <c r="B92" s="557" t="s">
        <v>655</v>
      </c>
      <c r="C92" s="557"/>
      <c r="D92" s="557"/>
      <c r="E92" s="557"/>
      <c r="F92" s="557"/>
      <c r="G92" s="557"/>
      <c r="H92" s="557"/>
      <c r="I92" s="557"/>
      <c r="J92" s="557"/>
      <c r="K92" s="557"/>
      <c r="L92" s="39" t="s">
        <v>777</v>
      </c>
      <c r="M92" s="195"/>
    </row>
    <row r="93" spans="2:11" ht="35.25" customHeight="1">
      <c r="B93" s="557" t="s">
        <v>656</v>
      </c>
      <c r="C93" s="557"/>
      <c r="D93" s="557"/>
      <c r="E93" s="557"/>
      <c r="F93" s="557"/>
      <c r="G93" s="557"/>
      <c r="H93" s="557"/>
      <c r="I93" s="557"/>
      <c r="J93" s="557"/>
      <c r="K93" s="557"/>
    </row>
    <row r="94" spans="1:11" ht="24.75" customHeight="1" hidden="1">
      <c r="A94" s="175" t="s">
        <v>402</v>
      </c>
      <c r="B94" s="176" t="s">
        <v>657</v>
      </c>
      <c r="C94" s="176"/>
      <c r="D94" s="176"/>
      <c r="E94" s="176"/>
      <c r="F94" s="176"/>
      <c r="G94" s="176"/>
      <c r="H94" s="176"/>
      <c r="I94" s="162"/>
      <c r="J94" s="162"/>
      <c r="K94" s="162"/>
    </row>
    <row r="95" spans="1:14" s="195" customFormat="1" ht="24.75" customHeight="1" hidden="1">
      <c r="A95" s="206"/>
      <c r="B95" s="574" t="s">
        <v>658</v>
      </c>
      <c r="C95" s="573"/>
      <c r="D95" s="573"/>
      <c r="E95" s="573"/>
      <c r="F95" s="573"/>
      <c r="G95" s="573"/>
      <c r="H95" s="573"/>
      <c r="I95" s="573"/>
      <c r="J95" s="573"/>
      <c r="K95" s="573"/>
      <c r="L95" s="193"/>
      <c r="N95" s="197"/>
    </row>
    <row r="96" spans="1:14" s="195" customFormat="1" ht="50.25" customHeight="1" hidden="1">
      <c r="A96" s="207"/>
      <c r="B96" s="574" t="s">
        <v>659</v>
      </c>
      <c r="C96" s="573"/>
      <c r="D96" s="573"/>
      <c r="E96" s="573"/>
      <c r="F96" s="573"/>
      <c r="G96" s="573"/>
      <c r="H96" s="573"/>
      <c r="I96" s="573"/>
      <c r="J96" s="573"/>
      <c r="K96" s="573"/>
      <c r="L96" s="201" t="s">
        <v>660</v>
      </c>
      <c r="N96" s="197"/>
    </row>
    <row r="97" spans="1:14" s="195" customFormat="1" ht="36" customHeight="1" hidden="1">
      <c r="A97" s="207"/>
      <c r="B97" s="557" t="s">
        <v>661</v>
      </c>
      <c r="C97" s="557"/>
      <c r="D97" s="557"/>
      <c r="E97" s="557"/>
      <c r="F97" s="557"/>
      <c r="G97" s="557"/>
      <c r="H97" s="557"/>
      <c r="I97" s="557"/>
      <c r="J97" s="557"/>
      <c r="K97" s="557"/>
      <c r="L97" s="39" t="s">
        <v>777</v>
      </c>
      <c r="N97" s="197"/>
    </row>
    <row r="98" spans="1:14" s="195" customFormat="1" ht="36" customHeight="1" hidden="1">
      <c r="A98" s="207"/>
      <c r="B98" s="557" t="s">
        <v>662</v>
      </c>
      <c r="C98" s="557"/>
      <c r="D98" s="557"/>
      <c r="E98" s="557"/>
      <c r="F98" s="557"/>
      <c r="G98" s="557"/>
      <c r="H98" s="557"/>
      <c r="I98" s="557"/>
      <c r="J98" s="557"/>
      <c r="K98" s="557"/>
      <c r="L98" s="39" t="s">
        <v>777</v>
      </c>
      <c r="N98" s="197"/>
    </row>
    <row r="99" spans="1:14" s="195" customFormat="1" ht="61.5" customHeight="1" hidden="1">
      <c r="A99" s="207"/>
      <c r="B99" s="572" t="s">
        <v>663</v>
      </c>
      <c r="C99" s="572"/>
      <c r="D99" s="572"/>
      <c r="E99" s="572"/>
      <c r="F99" s="572"/>
      <c r="G99" s="572"/>
      <c r="H99" s="572"/>
      <c r="I99" s="572"/>
      <c r="J99" s="572"/>
      <c r="K99" s="572"/>
      <c r="L99" s="201"/>
      <c r="N99" s="197"/>
    </row>
    <row r="100" spans="1:14" s="195" customFormat="1" ht="36" customHeight="1" hidden="1">
      <c r="A100" s="207"/>
      <c r="B100" s="573" t="s">
        <v>664</v>
      </c>
      <c r="C100" s="573"/>
      <c r="D100" s="573"/>
      <c r="E100" s="573"/>
      <c r="F100" s="573"/>
      <c r="G100" s="573"/>
      <c r="H100" s="573"/>
      <c r="I100" s="573"/>
      <c r="J100" s="573"/>
      <c r="K100" s="573"/>
      <c r="L100" s="201"/>
      <c r="N100" s="197"/>
    </row>
    <row r="101" spans="1:12" ht="36" customHeight="1" hidden="1">
      <c r="A101" s="178"/>
      <c r="B101" s="570" t="s">
        <v>665</v>
      </c>
      <c r="C101" s="562"/>
      <c r="D101" s="562"/>
      <c r="E101" s="562"/>
      <c r="F101" s="562"/>
      <c r="G101" s="562"/>
      <c r="H101" s="562"/>
      <c r="I101" s="562"/>
      <c r="J101" s="562"/>
      <c r="K101" s="562"/>
      <c r="L101" s="187"/>
    </row>
    <row r="102" spans="1:14" s="38" customFormat="1" ht="24.75" customHeight="1" hidden="1">
      <c r="A102" s="175"/>
      <c r="B102" s="203" t="s">
        <v>666</v>
      </c>
      <c r="C102" s="203"/>
      <c r="D102" s="203"/>
      <c r="E102" s="203"/>
      <c r="F102" s="176"/>
      <c r="G102" s="176"/>
      <c r="H102" s="176"/>
      <c r="I102" s="162"/>
      <c r="J102" s="162"/>
      <c r="K102" s="162"/>
      <c r="L102" s="204"/>
      <c r="N102" s="164"/>
    </row>
    <row r="103" spans="2:12" ht="15.75" customHeight="1" hidden="1">
      <c r="B103" s="173" t="s">
        <v>642</v>
      </c>
      <c r="I103" s="208" t="s">
        <v>667</v>
      </c>
      <c r="L103" s="39" t="s">
        <v>777</v>
      </c>
    </row>
    <row r="104" spans="2:12" ht="15.75" customHeight="1" hidden="1">
      <c r="B104" s="173" t="s">
        <v>652</v>
      </c>
      <c r="L104" s="39" t="s">
        <v>777</v>
      </c>
    </row>
    <row r="105" spans="2:12" ht="15.75" customHeight="1" hidden="1">
      <c r="B105" s="173" t="s">
        <v>653</v>
      </c>
      <c r="L105" s="39" t="s">
        <v>777</v>
      </c>
    </row>
    <row r="106" spans="1:11" ht="24.75" customHeight="1">
      <c r="A106" s="175" t="s">
        <v>402</v>
      </c>
      <c r="B106" s="176" t="s">
        <v>668</v>
      </c>
      <c r="C106" s="176"/>
      <c r="D106" s="176"/>
      <c r="E106" s="176"/>
      <c r="F106" s="176"/>
      <c r="G106" s="176"/>
      <c r="H106" s="176"/>
      <c r="I106" s="162"/>
      <c r="J106" s="162"/>
      <c r="K106" s="162"/>
    </row>
    <row r="107" spans="1:14" s="195" customFormat="1" ht="81.75" customHeight="1" hidden="1">
      <c r="A107" s="209"/>
      <c r="B107" s="564" t="s">
        <v>669</v>
      </c>
      <c r="C107" s="571"/>
      <c r="D107" s="571"/>
      <c r="E107" s="571"/>
      <c r="F107" s="571"/>
      <c r="G107" s="571"/>
      <c r="H107" s="571"/>
      <c r="I107" s="571"/>
      <c r="J107" s="571"/>
      <c r="K107" s="571"/>
      <c r="L107" s="201" t="s">
        <v>670</v>
      </c>
      <c r="N107" s="197"/>
    </row>
    <row r="108" spans="1:14" s="195" customFormat="1" ht="62.25" customHeight="1" hidden="1">
      <c r="A108" s="209"/>
      <c r="B108" s="571" t="s">
        <v>671</v>
      </c>
      <c r="C108" s="571"/>
      <c r="D108" s="571"/>
      <c r="E108" s="571"/>
      <c r="F108" s="571"/>
      <c r="G108" s="571"/>
      <c r="H108" s="571"/>
      <c r="I108" s="571"/>
      <c r="J108" s="571"/>
      <c r="K108" s="571"/>
      <c r="L108" s="201"/>
      <c r="N108" s="197"/>
    </row>
    <row r="109" spans="1:14" ht="74.25" customHeight="1">
      <c r="A109" s="175"/>
      <c r="B109" s="564" t="s">
        <v>672</v>
      </c>
      <c r="C109" s="571"/>
      <c r="D109" s="571"/>
      <c r="E109" s="571"/>
      <c r="F109" s="571"/>
      <c r="G109" s="571"/>
      <c r="H109" s="571"/>
      <c r="I109" s="571"/>
      <c r="J109" s="571"/>
      <c r="K109" s="571"/>
      <c r="L109" s="187" t="s">
        <v>673</v>
      </c>
      <c r="M109" s="210"/>
      <c r="N109" s="197"/>
    </row>
    <row r="110" spans="1:14" ht="74.25" customHeight="1" hidden="1">
      <c r="A110" s="175"/>
      <c r="B110" s="564" t="s">
        <v>674</v>
      </c>
      <c r="C110" s="571"/>
      <c r="D110" s="571"/>
      <c r="E110" s="571"/>
      <c r="F110" s="571"/>
      <c r="G110" s="571"/>
      <c r="H110" s="571"/>
      <c r="I110" s="571"/>
      <c r="J110" s="571"/>
      <c r="K110" s="571"/>
      <c r="L110" s="187" t="s">
        <v>675</v>
      </c>
      <c r="M110" s="210"/>
      <c r="N110" s="197"/>
    </row>
    <row r="111" spans="1:15" ht="70.5" customHeight="1" hidden="1">
      <c r="A111" s="175"/>
      <c r="B111" s="563" t="s">
        <v>676</v>
      </c>
      <c r="C111" s="557"/>
      <c r="D111" s="557"/>
      <c r="E111" s="557"/>
      <c r="F111" s="557"/>
      <c r="G111" s="557"/>
      <c r="H111" s="557"/>
      <c r="I111" s="557"/>
      <c r="J111" s="557"/>
      <c r="K111" s="557"/>
      <c r="L111" s="187"/>
      <c r="N111" s="197"/>
      <c r="O111" s="195"/>
    </row>
    <row r="112" spans="1:15" ht="87" customHeight="1">
      <c r="A112" s="175"/>
      <c r="B112" s="563" t="s">
        <v>1180</v>
      </c>
      <c r="C112" s="557"/>
      <c r="D112" s="557"/>
      <c r="E112" s="557"/>
      <c r="F112" s="557"/>
      <c r="G112" s="557"/>
      <c r="H112" s="557"/>
      <c r="I112" s="557"/>
      <c r="J112" s="557"/>
      <c r="K112" s="557"/>
      <c r="L112" s="187" t="s">
        <v>1181</v>
      </c>
      <c r="N112" s="197"/>
      <c r="O112" s="195"/>
    </row>
    <row r="113" spans="1:15" ht="24.75" customHeight="1">
      <c r="A113" s="175"/>
      <c r="B113" s="211" t="s">
        <v>1182</v>
      </c>
      <c r="C113" s="212"/>
      <c r="D113" s="212"/>
      <c r="E113" s="212"/>
      <c r="F113" s="212"/>
      <c r="G113" s="212"/>
      <c r="H113" s="212"/>
      <c r="I113" s="212"/>
      <c r="J113" s="212"/>
      <c r="K113" s="212"/>
      <c r="N113" s="197"/>
      <c r="O113" s="195"/>
    </row>
    <row r="114" spans="1:15" ht="34.5" customHeight="1">
      <c r="A114" s="175"/>
      <c r="B114" s="571" t="s">
        <v>1183</v>
      </c>
      <c r="C114" s="571"/>
      <c r="D114" s="571"/>
      <c r="E114" s="571"/>
      <c r="F114" s="571"/>
      <c r="G114" s="571"/>
      <c r="H114" s="571"/>
      <c r="I114" s="571"/>
      <c r="J114" s="571"/>
      <c r="K114" s="571"/>
      <c r="L114" s="39" t="s">
        <v>1184</v>
      </c>
      <c r="N114" s="197"/>
      <c r="O114" s="195"/>
    </row>
    <row r="115" spans="1:15" ht="48" customHeight="1">
      <c r="A115" s="175"/>
      <c r="B115" s="571" t="s">
        <v>82</v>
      </c>
      <c r="C115" s="571"/>
      <c r="D115" s="571"/>
      <c r="E115" s="571"/>
      <c r="F115" s="571"/>
      <c r="G115" s="571"/>
      <c r="H115" s="571"/>
      <c r="I115" s="571"/>
      <c r="J115" s="571"/>
      <c r="K115" s="571"/>
      <c r="L115" s="39" t="s">
        <v>1184</v>
      </c>
      <c r="N115" s="197"/>
      <c r="O115" s="195"/>
    </row>
    <row r="116" spans="1:15" ht="32.25" customHeight="1">
      <c r="A116" s="175"/>
      <c r="B116" s="571" t="s">
        <v>83</v>
      </c>
      <c r="C116" s="571"/>
      <c r="D116" s="571"/>
      <c r="E116" s="571"/>
      <c r="F116" s="571"/>
      <c r="G116" s="571"/>
      <c r="H116" s="571"/>
      <c r="I116" s="571"/>
      <c r="J116" s="571"/>
      <c r="K116" s="571"/>
      <c r="L116" s="39" t="s">
        <v>1184</v>
      </c>
      <c r="N116" s="197"/>
      <c r="O116" s="195"/>
    </row>
    <row r="117" spans="1:11" ht="24.75" customHeight="1">
      <c r="A117" s="175" t="s">
        <v>404</v>
      </c>
      <c r="B117" s="176" t="s">
        <v>84</v>
      </c>
      <c r="C117" s="176"/>
      <c r="D117" s="176"/>
      <c r="E117" s="176"/>
      <c r="F117" s="176"/>
      <c r="G117" s="176"/>
      <c r="H117" s="176"/>
      <c r="I117" s="162"/>
      <c r="J117" s="162"/>
      <c r="K117" s="162"/>
    </row>
    <row r="118" spans="2:12" ht="69.75" customHeight="1">
      <c r="B118" s="563" t="s">
        <v>85</v>
      </c>
      <c r="C118" s="557"/>
      <c r="D118" s="557"/>
      <c r="E118" s="557"/>
      <c r="F118" s="557"/>
      <c r="G118" s="557"/>
      <c r="H118" s="557"/>
      <c r="I118" s="557"/>
      <c r="J118" s="557"/>
      <c r="K118" s="557"/>
      <c r="L118" s="187" t="s">
        <v>86</v>
      </c>
    </row>
    <row r="119" spans="2:12" ht="96.75" customHeight="1">
      <c r="B119" s="563" t="s">
        <v>708</v>
      </c>
      <c r="C119" s="557"/>
      <c r="D119" s="557"/>
      <c r="E119" s="557"/>
      <c r="F119" s="557"/>
      <c r="G119" s="557"/>
      <c r="H119" s="557"/>
      <c r="I119" s="557"/>
      <c r="J119" s="557"/>
      <c r="K119" s="557"/>
      <c r="L119" s="187" t="s">
        <v>709</v>
      </c>
    </row>
    <row r="120" spans="1:11" ht="24.75" customHeight="1">
      <c r="A120" s="175" t="s">
        <v>710</v>
      </c>
      <c r="B120" s="183" t="s">
        <v>711</v>
      </c>
      <c r="C120" s="183"/>
      <c r="D120" s="183"/>
      <c r="E120" s="183"/>
      <c r="F120" s="183"/>
      <c r="G120" s="183"/>
      <c r="H120" s="183"/>
      <c r="I120" s="162"/>
      <c r="J120" s="162"/>
      <c r="K120" s="162"/>
    </row>
    <row r="121" spans="2:13" ht="39.75" customHeight="1">
      <c r="B121" s="570" t="s">
        <v>712</v>
      </c>
      <c r="C121" s="562"/>
      <c r="D121" s="562"/>
      <c r="E121" s="562"/>
      <c r="F121" s="562"/>
      <c r="G121" s="562"/>
      <c r="H121" s="562"/>
      <c r="I121" s="562"/>
      <c r="J121" s="562"/>
      <c r="K121" s="562"/>
      <c r="L121" s="187" t="s">
        <v>713</v>
      </c>
      <c r="M121" s="39" t="s">
        <v>777</v>
      </c>
    </row>
    <row r="122" spans="1:14" ht="54.75" customHeight="1">
      <c r="A122" s="175"/>
      <c r="B122" s="569" t="s">
        <v>714</v>
      </c>
      <c r="C122" s="570"/>
      <c r="D122" s="570"/>
      <c r="E122" s="570"/>
      <c r="F122" s="570"/>
      <c r="G122" s="570"/>
      <c r="H122" s="570"/>
      <c r="I122" s="570"/>
      <c r="J122" s="570"/>
      <c r="K122" s="570"/>
      <c r="L122" s="187" t="s">
        <v>713</v>
      </c>
      <c r="M122" s="39" t="s">
        <v>777</v>
      </c>
      <c r="N122" s="197"/>
    </row>
    <row r="123" spans="1:14" ht="49.5" customHeight="1" hidden="1">
      <c r="A123" s="175"/>
      <c r="B123" s="569" t="s">
        <v>715</v>
      </c>
      <c r="C123" s="570"/>
      <c r="D123" s="570"/>
      <c r="E123" s="570"/>
      <c r="F123" s="570"/>
      <c r="G123" s="570"/>
      <c r="H123" s="570"/>
      <c r="I123" s="570"/>
      <c r="J123" s="570"/>
      <c r="K123" s="570"/>
      <c r="L123" s="187" t="s">
        <v>716</v>
      </c>
      <c r="M123" s="39"/>
      <c r="N123" s="197"/>
    </row>
    <row r="124" spans="1:11" ht="24.75" customHeight="1">
      <c r="A124" s="175" t="s">
        <v>717</v>
      </c>
      <c r="B124" s="176" t="s">
        <v>415</v>
      </c>
      <c r="C124" s="176"/>
      <c r="D124" s="176"/>
      <c r="E124" s="176"/>
      <c r="F124" s="176"/>
      <c r="G124" s="176"/>
      <c r="H124" s="176"/>
      <c r="I124" s="162"/>
      <c r="J124" s="162"/>
      <c r="K124" s="162"/>
    </row>
    <row r="125" spans="2:15" ht="47.25" customHeight="1">
      <c r="B125" s="569" t="s">
        <v>416</v>
      </c>
      <c r="C125" s="570"/>
      <c r="D125" s="570"/>
      <c r="E125" s="570"/>
      <c r="F125" s="570"/>
      <c r="G125" s="570"/>
      <c r="H125" s="570"/>
      <c r="I125" s="570"/>
      <c r="J125" s="570"/>
      <c r="K125" s="570"/>
      <c r="L125" s="187" t="s">
        <v>762</v>
      </c>
      <c r="M125" s="39" t="s">
        <v>777</v>
      </c>
      <c r="O125" s="39"/>
    </row>
    <row r="126" spans="1:11" ht="24.75" customHeight="1">
      <c r="A126" s="175" t="s">
        <v>417</v>
      </c>
      <c r="B126" s="176" t="s">
        <v>418</v>
      </c>
      <c r="C126" s="176"/>
      <c r="D126" s="176"/>
      <c r="E126" s="176"/>
      <c r="F126" s="176"/>
      <c r="G126" s="176"/>
      <c r="H126" s="176"/>
      <c r="I126" s="162"/>
      <c r="J126" s="162"/>
      <c r="K126" s="162"/>
    </row>
    <row r="127" spans="1:14" ht="64.5" customHeight="1">
      <c r="A127" s="175"/>
      <c r="B127" s="569" t="s">
        <v>419</v>
      </c>
      <c r="C127" s="570"/>
      <c r="D127" s="570"/>
      <c r="E127" s="570"/>
      <c r="F127" s="570"/>
      <c r="G127" s="570"/>
      <c r="H127" s="570"/>
      <c r="I127" s="570"/>
      <c r="J127" s="570"/>
      <c r="K127" s="570"/>
      <c r="L127" s="187" t="s">
        <v>420</v>
      </c>
      <c r="M127" s="39"/>
      <c r="N127" s="197"/>
    </row>
    <row r="128" spans="2:12" ht="36" customHeight="1">
      <c r="B128" s="563" t="s">
        <v>421</v>
      </c>
      <c r="C128" s="563"/>
      <c r="D128" s="563"/>
      <c r="E128" s="563"/>
      <c r="F128" s="563"/>
      <c r="G128" s="563"/>
      <c r="H128" s="563"/>
      <c r="I128" s="563"/>
      <c r="J128" s="563"/>
      <c r="K128" s="563"/>
      <c r="L128" s="187" t="s">
        <v>420</v>
      </c>
    </row>
    <row r="129" spans="1:11" ht="24.75" customHeight="1">
      <c r="A129" s="175" t="s">
        <v>422</v>
      </c>
      <c r="B129" s="176" t="s">
        <v>423</v>
      </c>
      <c r="C129" s="176"/>
      <c r="D129" s="176"/>
      <c r="E129" s="176"/>
      <c r="F129" s="176"/>
      <c r="G129" s="176"/>
      <c r="H129" s="176"/>
      <c r="I129" s="162"/>
      <c r="J129" s="162"/>
      <c r="K129" s="162"/>
    </row>
    <row r="130" spans="1:12" ht="24.75" customHeight="1">
      <c r="A130" s="178"/>
      <c r="B130" s="176" t="s">
        <v>424</v>
      </c>
      <c r="C130" s="176"/>
      <c r="D130" s="176"/>
      <c r="E130" s="176"/>
      <c r="F130" s="176"/>
      <c r="G130" s="176"/>
      <c r="H130" s="176"/>
      <c r="I130" s="162"/>
      <c r="J130" s="162"/>
      <c r="K130" s="162"/>
      <c r="L130" s="39" t="s">
        <v>762</v>
      </c>
    </row>
    <row r="131" spans="2:13" ht="49.5" customHeight="1" hidden="1">
      <c r="B131" s="557" t="s">
        <v>425</v>
      </c>
      <c r="C131" s="563"/>
      <c r="D131" s="563"/>
      <c r="E131" s="563"/>
      <c r="F131" s="563"/>
      <c r="G131" s="563"/>
      <c r="H131" s="563"/>
      <c r="I131" s="563"/>
      <c r="J131" s="563"/>
      <c r="K131" s="563"/>
      <c r="L131" s="39" t="s">
        <v>762</v>
      </c>
      <c r="M131" s="187" t="s">
        <v>426</v>
      </c>
    </row>
    <row r="132" spans="2:13" ht="78.75" customHeight="1">
      <c r="B132" s="557" t="s">
        <v>113</v>
      </c>
      <c r="C132" s="563"/>
      <c r="D132" s="563"/>
      <c r="E132" s="563"/>
      <c r="F132" s="563"/>
      <c r="G132" s="563"/>
      <c r="H132" s="563"/>
      <c r="I132" s="563"/>
      <c r="J132" s="563"/>
      <c r="K132" s="563"/>
      <c r="L132" s="39" t="s">
        <v>762</v>
      </c>
      <c r="M132" s="187" t="s">
        <v>114</v>
      </c>
    </row>
    <row r="133" spans="2:13" ht="64.5" customHeight="1" hidden="1">
      <c r="B133" s="557" t="s">
        <v>115</v>
      </c>
      <c r="C133" s="563"/>
      <c r="D133" s="563"/>
      <c r="E133" s="563"/>
      <c r="F133" s="563"/>
      <c r="G133" s="563"/>
      <c r="H133" s="563"/>
      <c r="I133" s="563"/>
      <c r="J133" s="563"/>
      <c r="K133" s="563"/>
      <c r="L133" s="39" t="s">
        <v>762</v>
      </c>
      <c r="M133" s="187" t="s">
        <v>116</v>
      </c>
    </row>
    <row r="134" spans="1:11" ht="23.25" customHeight="1">
      <c r="A134" s="178"/>
      <c r="B134" s="176" t="s">
        <v>117</v>
      </c>
      <c r="C134" s="176"/>
      <c r="D134" s="176"/>
      <c r="E134" s="176"/>
      <c r="F134" s="176"/>
      <c r="G134" s="176"/>
      <c r="H134" s="176"/>
      <c r="I134" s="162"/>
      <c r="J134" s="162"/>
      <c r="K134" s="162"/>
    </row>
    <row r="135" spans="2:13" ht="79.5" customHeight="1">
      <c r="B135" s="566" t="s">
        <v>118</v>
      </c>
      <c r="C135" s="563"/>
      <c r="D135" s="563"/>
      <c r="E135" s="563"/>
      <c r="F135" s="563"/>
      <c r="G135" s="563"/>
      <c r="H135" s="563"/>
      <c r="I135" s="563"/>
      <c r="J135" s="563"/>
      <c r="K135" s="563"/>
      <c r="L135" s="39" t="s">
        <v>762</v>
      </c>
      <c r="M135" s="187" t="s">
        <v>119</v>
      </c>
    </row>
    <row r="136" spans="1:13" ht="34.5" customHeight="1" hidden="1">
      <c r="A136" s="175"/>
      <c r="B136" s="566" t="s">
        <v>120</v>
      </c>
      <c r="C136" s="563"/>
      <c r="D136" s="563"/>
      <c r="E136" s="563"/>
      <c r="F136" s="563"/>
      <c r="G136" s="563"/>
      <c r="H136" s="563"/>
      <c r="I136" s="563"/>
      <c r="J136" s="563"/>
      <c r="K136" s="563"/>
      <c r="L136" s="39" t="s">
        <v>762</v>
      </c>
      <c r="M136" s="187" t="s">
        <v>121</v>
      </c>
    </row>
    <row r="137" spans="1:11" ht="24.75" customHeight="1" hidden="1">
      <c r="A137" s="178"/>
      <c r="B137" s="213" t="s">
        <v>122</v>
      </c>
      <c r="C137" s="176"/>
      <c r="D137" s="176"/>
      <c r="E137" s="176"/>
      <c r="F137" s="176"/>
      <c r="G137" s="176"/>
      <c r="H137" s="176"/>
      <c r="I137" s="162"/>
      <c r="J137" s="162"/>
      <c r="K137" s="162"/>
    </row>
    <row r="138" spans="1:13" ht="79.5" customHeight="1" hidden="1">
      <c r="A138" s="175"/>
      <c r="B138" s="557" t="s">
        <v>123</v>
      </c>
      <c r="C138" s="557"/>
      <c r="D138" s="557"/>
      <c r="E138" s="557"/>
      <c r="F138" s="557"/>
      <c r="G138" s="557"/>
      <c r="H138" s="557"/>
      <c r="I138" s="557"/>
      <c r="J138" s="557"/>
      <c r="K138" s="557"/>
      <c r="L138" s="39" t="s">
        <v>762</v>
      </c>
      <c r="M138" s="187" t="s">
        <v>121</v>
      </c>
    </row>
    <row r="139" spans="1:11" ht="24.75" customHeight="1" hidden="1">
      <c r="A139" s="178"/>
      <c r="B139" s="213" t="s">
        <v>124</v>
      </c>
      <c r="C139" s="176"/>
      <c r="D139" s="176"/>
      <c r="E139" s="176"/>
      <c r="F139" s="176"/>
      <c r="G139" s="176"/>
      <c r="H139" s="176"/>
      <c r="I139" s="162"/>
      <c r="J139" s="162"/>
      <c r="K139" s="162"/>
    </row>
    <row r="140" spans="1:14" ht="50.25" customHeight="1" hidden="1">
      <c r="A140" s="175"/>
      <c r="B140" s="557" t="s">
        <v>125</v>
      </c>
      <c r="C140" s="557"/>
      <c r="D140" s="557"/>
      <c r="E140" s="557"/>
      <c r="F140" s="557"/>
      <c r="G140" s="557"/>
      <c r="H140" s="557"/>
      <c r="I140" s="557"/>
      <c r="J140" s="557"/>
      <c r="K140" s="557"/>
      <c r="M140" s="187" t="s">
        <v>126</v>
      </c>
      <c r="N140" s="197"/>
    </row>
    <row r="141" spans="1:11" ht="24.75" customHeight="1">
      <c r="A141" s="178"/>
      <c r="B141" s="176" t="s">
        <v>127</v>
      </c>
      <c r="C141" s="176"/>
      <c r="D141" s="176"/>
      <c r="E141" s="176"/>
      <c r="F141" s="176"/>
      <c r="G141" s="176"/>
      <c r="H141" s="176"/>
      <c r="I141" s="162"/>
      <c r="J141" s="162"/>
      <c r="K141" s="162"/>
    </row>
    <row r="142" spans="1:13" ht="64.5" customHeight="1">
      <c r="A142" s="175"/>
      <c r="B142" s="557" t="s">
        <v>128</v>
      </c>
      <c r="C142" s="557"/>
      <c r="D142" s="557"/>
      <c r="E142" s="557"/>
      <c r="F142" s="557"/>
      <c r="G142" s="557"/>
      <c r="H142" s="557"/>
      <c r="I142" s="557"/>
      <c r="J142" s="557"/>
      <c r="K142" s="557"/>
      <c r="L142" s="39" t="s">
        <v>762</v>
      </c>
      <c r="M142" s="187"/>
    </row>
    <row r="143" spans="1:13" ht="24" customHeight="1">
      <c r="A143" s="175"/>
      <c r="B143" s="568" t="s">
        <v>129</v>
      </c>
      <c r="C143" s="568"/>
      <c r="D143" s="568"/>
      <c r="E143" s="568"/>
      <c r="F143" s="568"/>
      <c r="G143" s="568"/>
      <c r="H143" s="568"/>
      <c r="I143" s="568"/>
      <c r="J143" s="568"/>
      <c r="K143" s="568"/>
      <c r="L143" s="39" t="s">
        <v>762</v>
      </c>
      <c r="M143" s="187" t="s">
        <v>121</v>
      </c>
    </row>
    <row r="144" spans="1:11" ht="24.75" customHeight="1">
      <c r="A144" s="175" t="s">
        <v>130</v>
      </c>
      <c r="B144" s="176" t="s">
        <v>131</v>
      </c>
      <c r="C144" s="176"/>
      <c r="D144" s="176"/>
      <c r="E144" s="176"/>
      <c r="F144" s="176"/>
      <c r="G144" s="176"/>
      <c r="H144" s="176"/>
      <c r="I144" s="162"/>
      <c r="J144" s="162"/>
      <c r="K144" s="162"/>
    </row>
    <row r="145" spans="1:11" ht="24.75" customHeight="1">
      <c r="A145" s="182"/>
      <c r="B145" s="183" t="s">
        <v>132</v>
      </c>
      <c r="C145" s="183"/>
      <c r="D145" s="183"/>
      <c r="E145" s="183"/>
      <c r="F145" s="183"/>
      <c r="G145" s="183"/>
      <c r="H145" s="183"/>
      <c r="I145" s="162"/>
      <c r="J145" s="162"/>
      <c r="K145" s="162"/>
    </row>
    <row r="146" spans="1:12" ht="79.5" customHeight="1">
      <c r="A146" s="180"/>
      <c r="B146" s="562" t="s">
        <v>133</v>
      </c>
      <c r="C146" s="562"/>
      <c r="D146" s="562"/>
      <c r="E146" s="562"/>
      <c r="F146" s="562"/>
      <c r="G146" s="562"/>
      <c r="H146" s="562"/>
      <c r="I146" s="562"/>
      <c r="J146" s="562"/>
      <c r="K146" s="562"/>
      <c r="L146" s="187" t="s">
        <v>134</v>
      </c>
    </row>
    <row r="147" spans="1:11" ht="24.75" customHeight="1">
      <c r="A147" s="175"/>
      <c r="B147" s="176" t="s">
        <v>135</v>
      </c>
      <c r="C147" s="176"/>
      <c r="D147" s="176"/>
      <c r="E147" s="176"/>
      <c r="F147" s="176"/>
      <c r="G147" s="176"/>
      <c r="H147" s="176"/>
      <c r="I147" s="162"/>
      <c r="J147" s="162"/>
      <c r="K147" s="162"/>
    </row>
    <row r="148" spans="2:12" ht="108" customHeight="1">
      <c r="B148" s="557" t="s">
        <v>136</v>
      </c>
      <c r="C148" s="557"/>
      <c r="D148" s="557"/>
      <c r="E148" s="557"/>
      <c r="F148" s="557"/>
      <c r="G148" s="557"/>
      <c r="H148" s="557"/>
      <c r="I148" s="557"/>
      <c r="J148" s="557"/>
      <c r="K148" s="557"/>
      <c r="L148" s="187" t="s">
        <v>137</v>
      </c>
    </row>
    <row r="149" spans="2:12" ht="36" customHeight="1">
      <c r="B149" s="557" t="s">
        <v>138</v>
      </c>
      <c r="C149" s="557"/>
      <c r="D149" s="557"/>
      <c r="E149" s="557"/>
      <c r="F149" s="557"/>
      <c r="G149" s="557"/>
      <c r="H149" s="557"/>
      <c r="I149" s="557"/>
      <c r="J149" s="557"/>
      <c r="K149" s="557"/>
      <c r="L149" s="187"/>
    </row>
    <row r="150" spans="1:11" ht="24.75" customHeight="1" hidden="1">
      <c r="A150" s="175"/>
      <c r="B150" s="176" t="s">
        <v>613</v>
      </c>
      <c r="C150" s="176"/>
      <c r="D150" s="176"/>
      <c r="E150" s="176"/>
      <c r="F150" s="176"/>
      <c r="G150" s="176"/>
      <c r="H150" s="176"/>
      <c r="I150" s="162"/>
      <c r="J150" s="162"/>
      <c r="K150" s="162"/>
    </row>
    <row r="151" spans="2:12" ht="79.5" customHeight="1" hidden="1">
      <c r="B151" s="557" t="s">
        <v>827</v>
      </c>
      <c r="C151" s="557"/>
      <c r="D151" s="557"/>
      <c r="E151" s="557"/>
      <c r="F151" s="557"/>
      <c r="G151" s="557"/>
      <c r="H151" s="557"/>
      <c r="I151" s="557"/>
      <c r="J151" s="557"/>
      <c r="K151" s="557"/>
      <c r="L151" s="187"/>
    </row>
    <row r="152" spans="1:11" ht="24.75" customHeight="1">
      <c r="A152" s="175"/>
      <c r="B152" s="176" t="s">
        <v>828</v>
      </c>
      <c r="C152" s="176"/>
      <c r="D152" s="176"/>
      <c r="E152" s="176"/>
      <c r="F152" s="176"/>
      <c r="G152" s="176"/>
      <c r="H152" s="176"/>
      <c r="I152" s="162"/>
      <c r="J152" s="162"/>
      <c r="K152" s="162"/>
    </row>
    <row r="153" spans="1:12" ht="64.5" customHeight="1">
      <c r="A153" s="175"/>
      <c r="B153" s="557" t="s">
        <v>829</v>
      </c>
      <c r="C153" s="557"/>
      <c r="D153" s="557"/>
      <c r="E153" s="557"/>
      <c r="F153" s="557"/>
      <c r="G153" s="557"/>
      <c r="H153" s="557"/>
      <c r="I153" s="557"/>
      <c r="J153" s="557"/>
      <c r="K153" s="557"/>
      <c r="L153" s="187"/>
    </row>
    <row r="154" spans="1:12" ht="49.5" customHeight="1">
      <c r="A154" s="175"/>
      <c r="B154" s="557" t="s">
        <v>149</v>
      </c>
      <c r="C154" s="557"/>
      <c r="D154" s="557"/>
      <c r="E154" s="557"/>
      <c r="F154" s="557"/>
      <c r="G154" s="557"/>
      <c r="H154" s="557"/>
      <c r="I154" s="557"/>
      <c r="J154" s="557"/>
      <c r="K154" s="557"/>
      <c r="L154" s="187" t="s">
        <v>150</v>
      </c>
    </row>
    <row r="155" spans="1:12" ht="16.5" customHeight="1">
      <c r="A155" s="175"/>
      <c r="B155" s="567" t="s">
        <v>151</v>
      </c>
      <c r="C155" s="568"/>
      <c r="D155" s="568"/>
      <c r="E155" s="568"/>
      <c r="F155" s="568"/>
      <c r="G155" s="568"/>
      <c r="H155" s="568"/>
      <c r="I155" s="568"/>
      <c r="J155" s="568"/>
      <c r="K155" s="568"/>
      <c r="L155" s="187" t="s">
        <v>152</v>
      </c>
    </row>
    <row r="156" spans="1:12" ht="16.5" customHeight="1">
      <c r="A156" s="175"/>
      <c r="B156" s="567" t="s">
        <v>153</v>
      </c>
      <c r="C156" s="568"/>
      <c r="D156" s="568"/>
      <c r="E156" s="568"/>
      <c r="F156" s="568"/>
      <c r="G156" s="568"/>
      <c r="H156" s="568"/>
      <c r="I156" s="568"/>
      <c r="J156" s="568"/>
      <c r="K156" s="568"/>
      <c r="L156" s="187" t="s">
        <v>152</v>
      </c>
    </row>
    <row r="157" spans="1:12" ht="33.75" customHeight="1">
      <c r="A157" s="175"/>
      <c r="B157" s="557" t="s">
        <v>154</v>
      </c>
      <c r="C157" s="557"/>
      <c r="D157" s="557"/>
      <c r="E157" s="557"/>
      <c r="F157" s="557"/>
      <c r="G157" s="557"/>
      <c r="H157" s="557"/>
      <c r="I157" s="557"/>
      <c r="J157" s="557"/>
      <c r="K157" s="557"/>
      <c r="L157" s="187" t="s">
        <v>152</v>
      </c>
    </row>
    <row r="158" spans="1:12" ht="44.25" customHeight="1">
      <c r="A158" s="175"/>
      <c r="B158" s="557" t="s">
        <v>155</v>
      </c>
      <c r="C158" s="557"/>
      <c r="D158" s="557"/>
      <c r="E158" s="557"/>
      <c r="F158" s="557"/>
      <c r="G158" s="557"/>
      <c r="H158" s="557"/>
      <c r="I158" s="557"/>
      <c r="J158" s="557"/>
      <c r="K158" s="557"/>
      <c r="L158" s="187" t="s">
        <v>156</v>
      </c>
    </row>
    <row r="159" spans="1:11" ht="24.75" customHeight="1">
      <c r="A159" s="175"/>
      <c r="B159" s="176" t="s">
        <v>157</v>
      </c>
      <c r="C159" s="176"/>
      <c r="D159" s="176"/>
      <c r="E159" s="176"/>
      <c r="F159" s="176"/>
      <c r="G159" s="176"/>
      <c r="H159" s="176"/>
      <c r="I159" s="162"/>
      <c r="J159" s="162"/>
      <c r="K159" s="162"/>
    </row>
    <row r="160" spans="1:12" ht="109.5" customHeight="1">
      <c r="A160" s="175"/>
      <c r="B160" s="563" t="s">
        <v>158</v>
      </c>
      <c r="C160" s="557"/>
      <c r="D160" s="557"/>
      <c r="E160" s="557"/>
      <c r="F160" s="557"/>
      <c r="G160" s="557"/>
      <c r="H160" s="557"/>
      <c r="I160" s="557"/>
      <c r="J160" s="557"/>
      <c r="K160" s="557"/>
      <c r="L160" s="187" t="s">
        <v>159</v>
      </c>
    </row>
    <row r="161" spans="1:12" ht="24.75" customHeight="1" hidden="1">
      <c r="A161" s="175"/>
      <c r="B161" s="565" t="s">
        <v>160</v>
      </c>
      <c r="C161" s="565"/>
      <c r="D161" s="565"/>
      <c r="E161" s="565"/>
      <c r="F161" s="565"/>
      <c r="G161" s="565"/>
      <c r="H161" s="565"/>
      <c r="I161" s="565"/>
      <c r="J161" s="565"/>
      <c r="K161" s="565"/>
      <c r="L161" s="187" t="s">
        <v>161</v>
      </c>
    </row>
    <row r="162" spans="1:12" ht="78.75" customHeight="1" hidden="1">
      <c r="A162" s="175"/>
      <c r="B162" s="566" t="s">
        <v>624</v>
      </c>
      <c r="C162" s="557"/>
      <c r="D162" s="557"/>
      <c r="E162" s="557"/>
      <c r="F162" s="557"/>
      <c r="G162" s="557"/>
      <c r="H162" s="557"/>
      <c r="I162" s="557"/>
      <c r="J162" s="557"/>
      <c r="K162" s="557"/>
      <c r="L162" s="187" t="s">
        <v>625</v>
      </c>
    </row>
    <row r="163" spans="1:11" ht="24.75" customHeight="1">
      <c r="A163" s="175"/>
      <c r="B163" s="176" t="s">
        <v>626</v>
      </c>
      <c r="C163" s="176"/>
      <c r="D163" s="176"/>
      <c r="E163" s="176"/>
      <c r="F163" s="176"/>
      <c r="G163" s="176"/>
      <c r="H163" s="176"/>
      <c r="I163" s="162"/>
      <c r="J163" s="162"/>
      <c r="K163" s="162"/>
    </row>
    <row r="164" spans="1:12" ht="63.75" customHeight="1">
      <c r="A164" s="175"/>
      <c r="B164" s="563" t="s">
        <v>627</v>
      </c>
      <c r="C164" s="557"/>
      <c r="D164" s="557"/>
      <c r="E164" s="557"/>
      <c r="F164" s="557"/>
      <c r="G164" s="557"/>
      <c r="H164" s="557"/>
      <c r="I164" s="557"/>
      <c r="J164" s="557"/>
      <c r="K164" s="557"/>
      <c r="L164" s="187" t="s">
        <v>625</v>
      </c>
    </row>
    <row r="165" spans="1:12" ht="94.5" customHeight="1">
      <c r="A165" s="175"/>
      <c r="B165" s="557" t="s">
        <v>628</v>
      </c>
      <c r="C165" s="557"/>
      <c r="D165" s="557"/>
      <c r="E165" s="557"/>
      <c r="F165" s="557"/>
      <c r="G165" s="557"/>
      <c r="H165" s="557"/>
      <c r="I165" s="557"/>
      <c r="J165" s="557"/>
      <c r="K165" s="557"/>
      <c r="L165" s="187"/>
    </row>
    <row r="166" spans="1:12" ht="65.25" customHeight="1">
      <c r="A166" s="175"/>
      <c r="B166" s="557" t="s">
        <v>16</v>
      </c>
      <c r="C166" s="557"/>
      <c r="D166" s="557"/>
      <c r="E166" s="557"/>
      <c r="F166" s="557"/>
      <c r="G166" s="557"/>
      <c r="H166" s="557"/>
      <c r="I166" s="557"/>
      <c r="J166" s="557"/>
      <c r="K166" s="557"/>
      <c r="L166" s="187"/>
    </row>
    <row r="167" spans="1:11" ht="24.75" customHeight="1">
      <c r="A167" s="175" t="s">
        <v>17</v>
      </c>
      <c r="B167" s="176" t="s">
        <v>18</v>
      </c>
      <c r="C167" s="176"/>
      <c r="D167" s="176"/>
      <c r="E167" s="176"/>
      <c r="F167" s="176"/>
      <c r="G167" s="176"/>
      <c r="H167" s="176"/>
      <c r="I167" s="162"/>
      <c r="J167" s="162"/>
      <c r="K167" s="162"/>
    </row>
    <row r="168" spans="1:12" ht="64.5" customHeight="1">
      <c r="A168" s="175"/>
      <c r="B168" s="564" t="s">
        <v>19</v>
      </c>
      <c r="C168" s="564"/>
      <c r="D168" s="564"/>
      <c r="E168" s="564"/>
      <c r="F168" s="564"/>
      <c r="G168" s="564"/>
      <c r="H168" s="564"/>
      <c r="I168" s="564"/>
      <c r="J168" s="564"/>
      <c r="K168" s="564"/>
      <c r="L168" s="187" t="s">
        <v>762</v>
      </c>
    </row>
    <row r="169" spans="1:11" ht="34.5" customHeight="1">
      <c r="A169" s="175"/>
      <c r="B169" s="557" t="s">
        <v>20</v>
      </c>
      <c r="C169" s="557"/>
      <c r="D169" s="557"/>
      <c r="E169" s="557"/>
      <c r="F169" s="557"/>
      <c r="G169" s="557"/>
      <c r="H169" s="557"/>
      <c r="I169" s="557"/>
      <c r="J169" s="557"/>
      <c r="K169" s="557"/>
    </row>
    <row r="170" spans="1:11" ht="24.75" customHeight="1">
      <c r="A170" s="175" t="s">
        <v>21</v>
      </c>
      <c r="B170" s="176" t="s">
        <v>22</v>
      </c>
      <c r="C170" s="176"/>
      <c r="D170" s="176"/>
      <c r="E170" s="176"/>
      <c r="F170" s="176"/>
      <c r="G170" s="176"/>
      <c r="H170" s="176"/>
      <c r="I170" s="162"/>
      <c r="J170" s="162"/>
      <c r="K170" s="162"/>
    </row>
    <row r="171" spans="1:12" ht="36" customHeight="1">
      <c r="A171" s="175"/>
      <c r="B171" s="557" t="s">
        <v>23</v>
      </c>
      <c r="C171" s="557"/>
      <c r="D171" s="557"/>
      <c r="E171" s="557"/>
      <c r="F171" s="557"/>
      <c r="G171" s="557"/>
      <c r="H171" s="557"/>
      <c r="I171" s="557"/>
      <c r="J171" s="557"/>
      <c r="K171" s="557"/>
      <c r="L171" s="187" t="s">
        <v>24</v>
      </c>
    </row>
    <row r="172" spans="1:12" ht="49.5" customHeight="1">
      <c r="A172" s="175"/>
      <c r="B172" s="557" t="s">
        <v>25</v>
      </c>
      <c r="C172" s="557"/>
      <c r="D172" s="557"/>
      <c r="E172" s="557"/>
      <c r="F172" s="557"/>
      <c r="G172" s="557"/>
      <c r="H172" s="557"/>
      <c r="I172" s="557"/>
      <c r="J172" s="557"/>
      <c r="K172" s="557"/>
      <c r="L172" s="187" t="s">
        <v>24</v>
      </c>
    </row>
    <row r="173" spans="1:12" ht="79.5" customHeight="1">
      <c r="A173" s="175"/>
      <c r="B173" s="562" t="s">
        <v>26</v>
      </c>
      <c r="C173" s="562"/>
      <c r="D173" s="562"/>
      <c r="E173" s="562"/>
      <c r="F173" s="562"/>
      <c r="G173" s="562"/>
      <c r="H173" s="562"/>
      <c r="I173" s="562"/>
      <c r="J173" s="562"/>
      <c r="K173" s="562"/>
      <c r="L173" s="187"/>
    </row>
    <row r="174" spans="1:12" ht="96" customHeight="1">
      <c r="A174" s="175"/>
      <c r="B174" s="562" t="s">
        <v>27</v>
      </c>
      <c r="C174" s="562"/>
      <c r="D174" s="562"/>
      <c r="E174" s="562"/>
      <c r="F174" s="562"/>
      <c r="G174" s="562"/>
      <c r="H174" s="562"/>
      <c r="I174" s="562"/>
      <c r="J174" s="562"/>
      <c r="K174" s="562"/>
      <c r="L174" s="187"/>
    </row>
    <row r="175" spans="1:12" ht="49.5" customHeight="1">
      <c r="A175" s="175"/>
      <c r="B175" s="562" t="s">
        <v>28</v>
      </c>
      <c r="C175" s="562"/>
      <c r="D175" s="562"/>
      <c r="E175" s="562"/>
      <c r="F175" s="562"/>
      <c r="G175" s="562"/>
      <c r="H175" s="562"/>
      <c r="I175" s="562"/>
      <c r="J175" s="562"/>
      <c r="K175" s="562"/>
      <c r="L175" s="187"/>
    </row>
    <row r="176" spans="1:12" ht="79.5" customHeight="1">
      <c r="A176" s="175"/>
      <c r="B176" s="562" t="s">
        <v>29</v>
      </c>
      <c r="C176" s="562"/>
      <c r="D176" s="562"/>
      <c r="E176" s="562"/>
      <c r="F176" s="562"/>
      <c r="G176" s="562"/>
      <c r="H176" s="562"/>
      <c r="I176" s="562"/>
      <c r="J176" s="562"/>
      <c r="K176" s="562"/>
      <c r="L176" s="187"/>
    </row>
    <row r="177" spans="1:12" ht="49.5" customHeight="1">
      <c r="A177" s="175"/>
      <c r="B177" s="557" t="s">
        <v>30</v>
      </c>
      <c r="C177" s="557"/>
      <c r="D177" s="557"/>
      <c r="E177" s="557"/>
      <c r="F177" s="557"/>
      <c r="G177" s="557"/>
      <c r="H177" s="557"/>
      <c r="I177" s="557"/>
      <c r="J177" s="557"/>
      <c r="K177" s="557"/>
      <c r="L177" s="187" t="s">
        <v>31</v>
      </c>
    </row>
    <row r="178" spans="1:12" ht="21" customHeight="1" hidden="1">
      <c r="A178" s="175"/>
      <c r="B178" s="557" t="s">
        <v>32</v>
      </c>
      <c r="C178" s="557"/>
      <c r="D178" s="557"/>
      <c r="E178" s="557"/>
      <c r="F178" s="557"/>
      <c r="G178" s="557"/>
      <c r="H178" s="557"/>
      <c r="I178" s="557"/>
      <c r="J178" s="557"/>
      <c r="K178" s="557"/>
      <c r="L178" s="187" t="s">
        <v>33</v>
      </c>
    </row>
    <row r="179" spans="1:11" ht="24.75" customHeight="1" hidden="1">
      <c r="A179" s="175" t="s">
        <v>34</v>
      </c>
      <c r="B179" s="176" t="s">
        <v>35</v>
      </c>
      <c r="C179" s="176"/>
      <c r="D179" s="176"/>
      <c r="E179" s="176"/>
      <c r="F179" s="176"/>
      <c r="G179" s="176"/>
      <c r="H179" s="176"/>
      <c r="I179" s="162"/>
      <c r="J179" s="162"/>
      <c r="K179" s="162"/>
    </row>
    <row r="180" spans="1:11" ht="91.5" customHeight="1" hidden="1">
      <c r="A180" s="178"/>
      <c r="B180" s="557" t="s">
        <v>36</v>
      </c>
      <c r="C180" s="557"/>
      <c r="D180" s="557"/>
      <c r="E180" s="557"/>
      <c r="F180" s="557"/>
      <c r="G180" s="557"/>
      <c r="H180" s="557"/>
      <c r="I180" s="557"/>
      <c r="J180" s="557"/>
      <c r="K180" s="557"/>
    </row>
    <row r="181" spans="1:11" ht="20.25" customHeight="1" hidden="1">
      <c r="A181" s="178"/>
      <c r="B181" s="557" t="s">
        <v>37</v>
      </c>
      <c r="C181" s="557"/>
      <c r="D181" s="557"/>
      <c r="E181" s="557"/>
      <c r="F181" s="557"/>
      <c r="G181" s="557"/>
      <c r="H181" s="557"/>
      <c r="I181" s="557"/>
      <c r="J181" s="557"/>
      <c r="K181" s="557"/>
    </row>
    <row r="182" spans="1:11" ht="66" customHeight="1" hidden="1">
      <c r="A182" s="178"/>
      <c r="B182" s="562" t="s">
        <v>38</v>
      </c>
      <c r="C182" s="562"/>
      <c r="D182" s="562"/>
      <c r="E182" s="562"/>
      <c r="F182" s="562"/>
      <c r="G182" s="562"/>
      <c r="H182" s="562"/>
      <c r="I182" s="562"/>
      <c r="J182" s="562"/>
      <c r="K182" s="562"/>
    </row>
    <row r="183" spans="1:12" ht="19.5" customHeight="1" hidden="1">
      <c r="A183" s="178"/>
      <c r="B183" s="215" t="s">
        <v>39</v>
      </c>
      <c r="C183" s="216"/>
      <c r="D183" s="186"/>
      <c r="E183" s="186"/>
      <c r="F183" s="186"/>
      <c r="G183" s="186"/>
      <c r="H183" s="186"/>
      <c r="I183" s="186"/>
      <c r="J183" s="186"/>
      <c r="K183" s="186"/>
      <c r="L183" s="39" t="s">
        <v>40</v>
      </c>
    </row>
    <row r="184" spans="1:11" ht="19.5" customHeight="1" hidden="1">
      <c r="A184" s="178"/>
      <c r="B184" s="561" t="s">
        <v>41</v>
      </c>
      <c r="C184" s="561"/>
      <c r="D184" s="561"/>
      <c r="E184" s="561"/>
      <c r="F184" s="561"/>
      <c r="G184" s="561"/>
      <c r="H184" s="561"/>
      <c r="I184" s="561"/>
      <c r="J184" s="561"/>
      <c r="K184" s="561"/>
    </row>
    <row r="185" spans="1:11" ht="80.25" customHeight="1" hidden="1">
      <c r="A185" s="178"/>
      <c r="B185" s="557" t="s">
        <v>42</v>
      </c>
      <c r="C185" s="557"/>
      <c r="D185" s="557"/>
      <c r="E185" s="557"/>
      <c r="F185" s="557"/>
      <c r="G185" s="557"/>
      <c r="H185" s="557"/>
      <c r="I185" s="557"/>
      <c r="J185" s="557"/>
      <c r="K185" s="557"/>
    </row>
    <row r="186" spans="1:11" ht="36" customHeight="1" hidden="1">
      <c r="A186" s="178"/>
      <c r="B186" s="557" t="s">
        <v>43</v>
      </c>
      <c r="C186" s="557"/>
      <c r="D186" s="557"/>
      <c r="E186" s="557"/>
      <c r="F186" s="557"/>
      <c r="G186" s="557"/>
      <c r="H186" s="557"/>
      <c r="I186" s="557"/>
      <c r="J186" s="557"/>
      <c r="K186" s="557"/>
    </row>
    <row r="187" spans="1:12" ht="25.5" customHeight="1" hidden="1">
      <c r="A187" s="178"/>
      <c r="B187" s="217"/>
      <c r="C187" s="218" t="s">
        <v>44</v>
      </c>
      <c r="D187" s="218"/>
      <c r="E187" s="219" t="s">
        <v>45</v>
      </c>
      <c r="F187" s="218"/>
      <c r="G187" s="218"/>
      <c r="H187" s="218"/>
      <c r="I187" s="219" t="s">
        <v>46</v>
      </c>
      <c r="J187" s="218"/>
      <c r="K187" s="218"/>
      <c r="L187" s="163"/>
    </row>
    <row r="188" spans="1:12" ht="93.75" customHeight="1" hidden="1">
      <c r="A188" s="178"/>
      <c r="B188" s="217"/>
      <c r="C188" s="220" t="s">
        <v>47</v>
      </c>
      <c r="D188" s="221"/>
      <c r="E188" s="560" t="s">
        <v>48</v>
      </c>
      <c r="F188" s="560"/>
      <c r="G188" s="560"/>
      <c r="H188" s="221"/>
      <c r="I188" s="560" t="s">
        <v>49</v>
      </c>
      <c r="J188" s="560"/>
      <c r="K188" s="560"/>
      <c r="L188" s="163"/>
    </row>
    <row r="189" spans="1:12" ht="63.75" customHeight="1" hidden="1">
      <c r="A189" s="178"/>
      <c r="B189" s="217"/>
      <c r="C189" s="220" t="s">
        <v>50</v>
      </c>
      <c r="D189" s="221"/>
      <c r="E189" s="560" t="s">
        <v>49</v>
      </c>
      <c r="F189" s="560"/>
      <c r="G189" s="560"/>
      <c r="H189" s="221"/>
      <c r="I189" s="560" t="s">
        <v>49</v>
      </c>
      <c r="J189" s="560"/>
      <c r="K189" s="560"/>
      <c r="L189" s="163"/>
    </row>
    <row r="190" spans="1:11" ht="213" customHeight="1" hidden="1">
      <c r="A190" s="178"/>
      <c r="B190" s="217"/>
      <c r="C190" s="186"/>
      <c r="D190" s="186"/>
      <c r="E190" s="560" t="s">
        <v>677</v>
      </c>
      <c r="F190" s="560"/>
      <c r="G190" s="560"/>
      <c r="H190" s="186"/>
      <c r="I190" s="163"/>
      <c r="J190" s="163"/>
      <c r="K190" s="163"/>
    </row>
    <row r="191" spans="1:12" ht="36" customHeight="1" hidden="1">
      <c r="A191" s="178"/>
      <c r="B191" s="217"/>
      <c r="C191" s="562" t="s">
        <v>678</v>
      </c>
      <c r="D191" s="562"/>
      <c r="E191" s="562"/>
      <c r="F191" s="562"/>
      <c r="G191" s="562"/>
      <c r="H191" s="562"/>
      <c r="I191" s="562"/>
      <c r="J191" s="562"/>
      <c r="K191" s="562"/>
      <c r="L191" s="39" t="s">
        <v>679</v>
      </c>
    </row>
    <row r="192" spans="1:12" ht="25.5" customHeight="1" hidden="1">
      <c r="A192" s="178"/>
      <c r="B192" s="215" t="s">
        <v>680</v>
      </c>
      <c r="C192" s="216"/>
      <c r="D192" s="186"/>
      <c r="E192" s="186"/>
      <c r="F192" s="186"/>
      <c r="G192" s="186"/>
      <c r="H192" s="186"/>
      <c r="I192" s="186"/>
      <c r="J192" s="186"/>
      <c r="K192" s="186"/>
      <c r="L192" s="39" t="s">
        <v>681</v>
      </c>
    </row>
    <row r="193" spans="1:11" ht="25.5" customHeight="1" hidden="1">
      <c r="A193" s="178"/>
      <c r="B193" s="561" t="s">
        <v>682</v>
      </c>
      <c r="C193" s="561"/>
      <c r="D193" s="561"/>
      <c r="E193" s="561"/>
      <c r="F193" s="561"/>
      <c r="G193" s="561"/>
      <c r="H193" s="561"/>
      <c r="I193" s="561"/>
      <c r="J193" s="561"/>
      <c r="K193" s="561"/>
    </row>
    <row r="194" spans="1:11" ht="36" customHeight="1" hidden="1">
      <c r="A194" s="178"/>
      <c r="B194" s="557" t="s">
        <v>337</v>
      </c>
      <c r="C194" s="557"/>
      <c r="D194" s="557"/>
      <c r="E194" s="557"/>
      <c r="F194" s="557"/>
      <c r="G194" s="557"/>
      <c r="H194" s="557"/>
      <c r="I194" s="557"/>
      <c r="J194" s="557"/>
      <c r="K194" s="557"/>
    </row>
    <row r="195" spans="1:11" ht="50.25" customHeight="1" hidden="1">
      <c r="A195" s="178"/>
      <c r="B195" s="557" t="s">
        <v>88</v>
      </c>
      <c r="C195" s="557"/>
      <c r="D195" s="557"/>
      <c r="E195" s="557"/>
      <c r="F195" s="557"/>
      <c r="G195" s="557"/>
      <c r="H195" s="557"/>
      <c r="I195" s="557"/>
      <c r="J195" s="557"/>
      <c r="K195" s="557"/>
    </row>
    <row r="196" spans="1:14" s="219" customFormat="1" ht="25.5" customHeight="1" hidden="1">
      <c r="A196" s="222"/>
      <c r="B196" s="218"/>
      <c r="C196" s="218" t="s">
        <v>44</v>
      </c>
      <c r="D196" s="218"/>
      <c r="E196" s="219" t="s">
        <v>46</v>
      </c>
      <c r="F196" s="218"/>
      <c r="G196" s="218"/>
      <c r="H196" s="218"/>
      <c r="I196" s="219" t="s">
        <v>45</v>
      </c>
      <c r="J196" s="218"/>
      <c r="K196" s="218"/>
      <c r="L196" s="223"/>
      <c r="N196" s="224"/>
    </row>
    <row r="197" spans="1:14" s="226" customFormat="1" ht="78" customHeight="1" hidden="1">
      <c r="A197" s="196"/>
      <c r="B197" s="221"/>
      <c r="C197" s="220" t="s">
        <v>47</v>
      </c>
      <c r="D197" s="221"/>
      <c r="E197" s="560" t="s">
        <v>49</v>
      </c>
      <c r="F197" s="560"/>
      <c r="G197" s="560"/>
      <c r="H197" s="221"/>
      <c r="I197" s="560" t="s">
        <v>48</v>
      </c>
      <c r="J197" s="560"/>
      <c r="K197" s="560"/>
      <c r="L197" s="225"/>
      <c r="N197" s="227"/>
    </row>
    <row r="198" spans="1:14" s="226" customFormat="1" ht="63" customHeight="1" hidden="1">
      <c r="A198" s="196"/>
      <c r="B198" s="221"/>
      <c r="C198" s="220" t="s">
        <v>50</v>
      </c>
      <c r="D198" s="221"/>
      <c r="E198" s="560" t="s">
        <v>49</v>
      </c>
      <c r="F198" s="560"/>
      <c r="G198" s="560"/>
      <c r="H198" s="221"/>
      <c r="I198" s="560" t="s">
        <v>49</v>
      </c>
      <c r="J198" s="560"/>
      <c r="K198" s="560"/>
      <c r="L198" s="225"/>
      <c r="N198" s="227"/>
    </row>
    <row r="199" spans="1:11" ht="212.25" customHeight="1" hidden="1">
      <c r="A199" s="178"/>
      <c r="B199" s="186"/>
      <c r="C199" s="186"/>
      <c r="D199" s="186"/>
      <c r="E199" s="186"/>
      <c r="F199" s="186"/>
      <c r="G199" s="186"/>
      <c r="H199" s="186"/>
      <c r="I199" s="560" t="s">
        <v>677</v>
      </c>
      <c r="J199" s="560"/>
      <c r="K199" s="560"/>
    </row>
    <row r="200" spans="1:12" ht="33" customHeight="1" hidden="1">
      <c r="A200" s="178"/>
      <c r="B200" s="186"/>
      <c r="C200" s="557" t="s">
        <v>89</v>
      </c>
      <c r="D200" s="557"/>
      <c r="E200" s="557"/>
      <c r="F200" s="557"/>
      <c r="G200" s="557"/>
      <c r="H200" s="557"/>
      <c r="I200" s="557"/>
      <c r="J200" s="557"/>
      <c r="K200" s="557"/>
      <c r="L200" s="39" t="s">
        <v>679</v>
      </c>
    </row>
    <row r="201" spans="1:21" ht="9" customHeight="1" hidden="1">
      <c r="A201" s="179"/>
      <c r="B201" s="557"/>
      <c r="C201" s="557"/>
      <c r="D201" s="557"/>
      <c r="E201" s="557"/>
      <c r="F201" s="557"/>
      <c r="G201" s="557"/>
      <c r="H201" s="557"/>
      <c r="I201" s="557"/>
      <c r="J201" s="557"/>
      <c r="K201" s="557"/>
      <c r="L201" s="186"/>
      <c r="M201" s="186"/>
      <c r="N201" s="228"/>
      <c r="O201" s="186"/>
      <c r="P201" s="186"/>
      <c r="Q201" s="186"/>
      <c r="R201" s="186"/>
      <c r="S201" s="186"/>
      <c r="T201" s="186"/>
      <c r="U201" s="186"/>
    </row>
    <row r="202" spans="1:14" s="232" customFormat="1" ht="24.75" customHeight="1" hidden="1">
      <c r="A202" s="229" t="s">
        <v>90</v>
      </c>
      <c r="B202" s="230" t="s">
        <v>91</v>
      </c>
      <c r="C202" s="230"/>
      <c r="D202" s="230"/>
      <c r="E202" s="230"/>
      <c r="F202" s="230"/>
      <c r="G202" s="230"/>
      <c r="H202" s="230"/>
      <c r="I202" s="231"/>
      <c r="J202" s="231"/>
      <c r="K202" s="231"/>
      <c r="L202" s="232" t="s">
        <v>92</v>
      </c>
      <c r="N202" s="233"/>
    </row>
    <row r="203" spans="1:11" ht="30" customHeight="1">
      <c r="A203" s="234" t="s">
        <v>93</v>
      </c>
      <c r="B203" s="176" t="s">
        <v>94</v>
      </c>
      <c r="C203" s="235"/>
      <c r="D203" s="235"/>
      <c r="E203" s="235"/>
      <c r="F203" s="235"/>
      <c r="G203" s="235"/>
      <c r="H203" s="235"/>
      <c r="I203" s="162"/>
      <c r="J203" s="162"/>
      <c r="K203" s="162"/>
    </row>
    <row r="204" spans="1:11" ht="30" customHeight="1">
      <c r="A204" s="175" t="s">
        <v>103</v>
      </c>
      <c r="B204" s="176" t="s">
        <v>95</v>
      </c>
      <c r="C204" s="176"/>
      <c r="D204" s="176"/>
      <c r="E204" s="176"/>
      <c r="F204" s="176"/>
      <c r="G204" s="176"/>
      <c r="H204" s="176"/>
      <c r="I204" s="236" t="str">
        <f>BIA!B13</f>
        <v>01/01/2012</v>
      </c>
      <c r="J204" s="236"/>
      <c r="K204" s="236">
        <v>41274</v>
      </c>
    </row>
    <row r="205" spans="1:14" s="38" customFormat="1" ht="19.5" customHeight="1">
      <c r="A205" s="175"/>
      <c r="B205" s="176" t="s">
        <v>96</v>
      </c>
      <c r="C205" s="176"/>
      <c r="D205" s="176"/>
      <c r="E205" s="176"/>
      <c r="F205" s="176"/>
      <c r="G205" s="176"/>
      <c r="H205" s="176"/>
      <c r="I205" s="162">
        <f>I206+I207+I208</f>
        <v>347821330</v>
      </c>
      <c r="J205" s="162"/>
      <c r="K205" s="162">
        <f>K206+K207+K208</f>
        <v>74501149</v>
      </c>
      <c r="N205" s="164"/>
    </row>
    <row r="206" spans="3:11" ht="15.75" customHeight="1">
      <c r="C206" s="173" t="s">
        <v>97</v>
      </c>
      <c r="I206" s="174">
        <v>198949020</v>
      </c>
      <c r="K206" s="174">
        <v>5473634</v>
      </c>
    </row>
    <row r="207" spans="3:12" ht="15.75" customHeight="1">
      <c r="C207" s="173" t="s">
        <v>429</v>
      </c>
      <c r="I207" s="174">
        <v>148872310</v>
      </c>
      <c r="K207" s="174">
        <v>69027515</v>
      </c>
      <c r="L207" s="187" t="s">
        <v>430</v>
      </c>
    </row>
    <row r="208" spans="3:11" ht="15.75" customHeight="1" hidden="1">
      <c r="C208" s="173" t="s">
        <v>431</v>
      </c>
      <c r="K208" s="174">
        <v>0</v>
      </c>
    </row>
    <row r="209" spans="1:14" s="38" customFormat="1" ht="19.5" customHeight="1" hidden="1">
      <c r="A209" s="175"/>
      <c r="B209" s="176" t="s">
        <v>432</v>
      </c>
      <c r="C209" s="176"/>
      <c r="D209" s="176"/>
      <c r="E209" s="176"/>
      <c r="F209" s="176"/>
      <c r="G209" s="176"/>
      <c r="H209" s="176"/>
      <c r="I209" s="162">
        <f>SUM(I210:I211)</f>
        <v>0</v>
      </c>
      <c r="J209" s="162"/>
      <c r="K209" s="162">
        <f>SUM(K210:K211)</f>
        <v>0</v>
      </c>
      <c r="N209" s="164"/>
    </row>
    <row r="210" spans="3:11" ht="15.75" customHeight="1" hidden="1">
      <c r="C210" s="173" t="s">
        <v>433</v>
      </c>
      <c r="I210" s="174">
        <v>0</v>
      </c>
      <c r="K210" s="174">
        <v>0</v>
      </c>
    </row>
    <row r="211" spans="3:11" ht="15.75" customHeight="1" hidden="1">
      <c r="C211" s="173" t="s">
        <v>434</v>
      </c>
      <c r="I211" s="174">
        <v>0</v>
      </c>
      <c r="K211" s="174">
        <v>0</v>
      </c>
    </row>
    <row r="212" spans="1:13" ht="21" customHeight="1" thickBot="1">
      <c r="A212" s="180"/>
      <c r="B212" s="183"/>
      <c r="C212" s="183" t="s">
        <v>435</v>
      </c>
      <c r="D212" s="181"/>
      <c r="E212" s="181"/>
      <c r="F212" s="181"/>
      <c r="G212" s="181"/>
      <c r="H212" s="181"/>
      <c r="I212" s="237">
        <f>I209+I205</f>
        <v>347821330</v>
      </c>
      <c r="J212" s="162"/>
      <c r="K212" s="237">
        <f>K209+K205</f>
        <v>74501149</v>
      </c>
      <c r="L212" s="238">
        <v>-2871376421</v>
      </c>
      <c r="M212" s="238">
        <v>0</v>
      </c>
    </row>
    <row r="213" spans="1:11" ht="30" customHeight="1" thickTop="1">
      <c r="A213" s="178" t="s">
        <v>720</v>
      </c>
      <c r="B213" s="176" t="s">
        <v>436</v>
      </c>
      <c r="C213" s="176"/>
      <c r="D213" s="176"/>
      <c r="E213" s="176"/>
      <c r="F213" s="176"/>
      <c r="G213" s="176"/>
      <c r="H213" s="176"/>
      <c r="I213" s="162"/>
      <c r="J213" s="162"/>
      <c r="K213" s="162"/>
    </row>
    <row r="214" spans="1:12" ht="19.5" customHeight="1">
      <c r="A214" s="178"/>
      <c r="B214" s="176"/>
      <c r="C214" s="176"/>
      <c r="D214" s="176"/>
      <c r="E214" s="239"/>
      <c r="F214" s="240"/>
      <c r="G214" s="240"/>
      <c r="H214" s="181"/>
      <c r="I214" s="241" t="str">
        <f>I204</f>
        <v>01/01/2012</v>
      </c>
      <c r="J214" s="236"/>
      <c r="K214" s="236">
        <f>K204</f>
        <v>41274</v>
      </c>
      <c r="L214" s="187" t="s">
        <v>437</v>
      </c>
    </row>
    <row r="215" spans="2:12" ht="15.75" customHeight="1" hidden="1">
      <c r="B215" s="173" t="s">
        <v>438</v>
      </c>
      <c r="E215" s="242"/>
      <c r="F215" s="242"/>
      <c r="G215" s="239"/>
      <c r="I215" s="173"/>
      <c r="L215" s="187" t="s">
        <v>439</v>
      </c>
    </row>
    <row r="216" spans="1:14" s="39" customFormat="1" ht="15.75" customHeight="1" hidden="1">
      <c r="A216" s="172"/>
      <c r="B216" s="173"/>
      <c r="C216" s="173" t="s">
        <v>440</v>
      </c>
      <c r="D216" s="173"/>
      <c r="E216" s="242"/>
      <c r="F216" s="242"/>
      <c r="G216" s="243"/>
      <c r="H216" s="173"/>
      <c r="I216" s="173"/>
      <c r="J216" s="174"/>
      <c r="K216" s="174"/>
      <c r="N216" s="164"/>
    </row>
    <row r="217" spans="2:9" ht="15.75" customHeight="1" hidden="1">
      <c r="B217" s="173" t="s">
        <v>441</v>
      </c>
      <c r="E217" s="242"/>
      <c r="F217" s="242"/>
      <c r="G217" s="239"/>
      <c r="I217" s="173"/>
    </row>
    <row r="218" spans="1:11" ht="15.75" customHeight="1" hidden="1">
      <c r="A218" s="558"/>
      <c r="B218" s="559"/>
      <c r="C218" s="173" t="s">
        <v>442</v>
      </c>
      <c r="E218" s="242"/>
      <c r="F218" s="242"/>
      <c r="G218" s="239"/>
      <c r="I218" s="200">
        <f>1000000000-'[1]AE'!J113</f>
        <v>0</v>
      </c>
      <c r="K218" s="200"/>
    </row>
    <row r="219" spans="1:11" ht="15.75" customHeight="1">
      <c r="A219" s="558"/>
      <c r="B219" s="559"/>
      <c r="C219" s="173" t="s">
        <v>443</v>
      </c>
      <c r="E219" s="242"/>
      <c r="F219" s="242"/>
      <c r="G219" s="239"/>
      <c r="I219" s="200">
        <v>2500000000</v>
      </c>
      <c r="K219" s="200">
        <f>CDKT!G16</f>
        <v>1874047676</v>
      </c>
    </row>
    <row r="220" spans="2:12" ht="20.25" customHeight="1">
      <c r="B220" s="556" t="s">
        <v>444</v>
      </c>
      <c r="C220" s="556"/>
      <c r="D220" s="556"/>
      <c r="E220" s="556"/>
      <c r="F220" s="214"/>
      <c r="G220" s="239"/>
      <c r="I220" s="245">
        <v>0</v>
      </c>
      <c r="K220" s="174">
        <v>0</v>
      </c>
      <c r="L220" s="187" t="s">
        <v>445</v>
      </c>
    </row>
    <row r="221" spans="1:13" ht="21" customHeight="1" thickBot="1">
      <c r="A221" s="246"/>
      <c r="B221" s="183"/>
      <c r="C221" s="183" t="s">
        <v>435</v>
      </c>
      <c r="D221" s="181"/>
      <c r="E221" s="162"/>
      <c r="F221" s="162"/>
      <c r="G221" s="239"/>
      <c r="H221" s="181"/>
      <c r="I221" s="237">
        <f>+SUM(I215:I220)</f>
        <v>2500000000</v>
      </c>
      <c r="J221" s="162"/>
      <c r="K221" s="237">
        <f>+SUM(K215:K220)</f>
        <v>1874047676</v>
      </c>
      <c r="L221" s="238">
        <v>0</v>
      </c>
      <c r="M221" s="238">
        <v>0</v>
      </c>
    </row>
    <row r="222" spans="1:14" s="39" customFormat="1" ht="30" customHeight="1" thickTop="1">
      <c r="A222" s="244"/>
      <c r="B222" s="176" t="s">
        <v>446</v>
      </c>
      <c r="C222" s="173"/>
      <c r="D222" s="173"/>
      <c r="E222" s="173"/>
      <c r="F222" s="173"/>
      <c r="G222" s="173"/>
      <c r="H222" s="173"/>
      <c r="I222" s="174"/>
      <c r="J222" s="174"/>
      <c r="K222" s="174"/>
      <c r="N222" s="164"/>
    </row>
    <row r="223" spans="1:14" s="39" customFormat="1" ht="33" customHeight="1">
      <c r="A223" s="551" t="s">
        <v>447</v>
      </c>
      <c r="B223" s="552"/>
      <c r="C223" s="553" t="s">
        <v>448</v>
      </c>
      <c r="D223" s="553"/>
      <c r="E223" s="553"/>
      <c r="F223" s="553"/>
      <c r="G223" s="553"/>
      <c r="H223" s="553"/>
      <c r="I223" s="553"/>
      <c r="J223" s="553"/>
      <c r="K223" s="553"/>
      <c r="N223" s="164"/>
    </row>
    <row r="224" spans="1:14" s="39" customFormat="1" ht="2.25" customHeight="1">
      <c r="A224" s="244"/>
      <c r="B224" s="176"/>
      <c r="C224" s="173"/>
      <c r="D224" s="173"/>
      <c r="E224" s="173"/>
      <c r="F224" s="173"/>
      <c r="G224" s="173"/>
      <c r="H224" s="173"/>
      <c r="I224" s="174"/>
      <c r="J224" s="174"/>
      <c r="K224" s="174"/>
      <c r="N224" s="164"/>
    </row>
    <row r="225" spans="1:11" ht="30" customHeight="1">
      <c r="A225" s="178" t="s">
        <v>394</v>
      </c>
      <c r="B225" s="176" t="s">
        <v>449</v>
      </c>
      <c r="C225" s="176"/>
      <c r="D225" s="176"/>
      <c r="E225" s="176"/>
      <c r="F225" s="176"/>
      <c r="G225" s="176"/>
      <c r="H225" s="176"/>
      <c r="I225" s="236" t="str">
        <f>+I204</f>
        <v>01/01/2012</v>
      </c>
      <c r="J225" s="236"/>
      <c r="K225" s="236">
        <f>+K204</f>
        <v>41274</v>
      </c>
    </row>
    <row r="226" spans="1:11" ht="15.75" customHeight="1">
      <c r="A226" s="247" t="s">
        <v>396</v>
      </c>
      <c r="B226" s="173" t="s">
        <v>450</v>
      </c>
      <c r="I226" s="248">
        <f>I227</f>
        <v>54500299100</v>
      </c>
      <c r="J226" s="249"/>
      <c r="K226" s="248">
        <f>K227</f>
        <v>39016617618</v>
      </c>
    </row>
    <row r="227" spans="1:11" ht="15.75" customHeight="1">
      <c r="A227" s="247"/>
      <c r="C227" s="173" t="s">
        <v>451</v>
      </c>
      <c r="I227" s="174">
        <v>54500299100</v>
      </c>
      <c r="K227" s="174">
        <f>CDKT!G19</f>
        <v>39016617618</v>
      </c>
    </row>
    <row r="228" spans="1:11" ht="15.75" customHeight="1">
      <c r="A228" s="247" t="s">
        <v>396</v>
      </c>
      <c r="B228" s="173" t="s">
        <v>452</v>
      </c>
      <c r="I228" s="248">
        <f>I229</f>
        <v>9640299403</v>
      </c>
      <c r="J228" s="249"/>
      <c r="K228" s="248">
        <f>K229</f>
        <v>6150575983</v>
      </c>
    </row>
    <row r="229" spans="3:11" ht="15.75" customHeight="1">
      <c r="C229" s="173" t="s">
        <v>453</v>
      </c>
      <c r="I229" s="174">
        <v>9640299403</v>
      </c>
      <c r="K229" s="174">
        <f>CDKT!G20</f>
        <v>6150575983</v>
      </c>
    </row>
    <row r="230" spans="1:12" ht="30" customHeight="1">
      <c r="A230" s="178" t="s">
        <v>396</v>
      </c>
      <c r="B230" s="176" t="s">
        <v>454</v>
      </c>
      <c r="C230" s="176"/>
      <c r="D230" s="176"/>
      <c r="E230" s="176"/>
      <c r="F230" s="176"/>
      <c r="G230" s="176"/>
      <c r="H230" s="176"/>
      <c r="I230" s="248">
        <f>+I231+I232+I236+I235</f>
        <v>2323938180</v>
      </c>
      <c r="J230" s="249"/>
      <c r="K230" s="248">
        <f>+K231+K232+K236+K235</f>
        <v>4895669010</v>
      </c>
      <c r="L230" s="39" t="s">
        <v>455</v>
      </c>
    </row>
    <row r="231" spans="1:12" ht="15.75" customHeight="1" hidden="1">
      <c r="A231" s="180"/>
      <c r="B231" s="181" t="s">
        <v>456</v>
      </c>
      <c r="C231" s="181"/>
      <c r="D231" s="181"/>
      <c r="E231" s="181"/>
      <c r="F231" s="181"/>
      <c r="G231" s="181"/>
      <c r="H231" s="181"/>
      <c r="K231" s="174">
        <v>0</v>
      </c>
      <c r="L231" s="250"/>
    </row>
    <row r="232" spans="1:12" ht="15.75" customHeight="1">
      <c r="A232" s="180"/>
      <c r="B232" s="181" t="s">
        <v>457</v>
      </c>
      <c r="C232" s="181"/>
      <c r="D232" s="181"/>
      <c r="E232" s="181"/>
      <c r="F232" s="181"/>
      <c r="G232" s="181"/>
      <c r="H232" s="181"/>
      <c r="I232" s="174">
        <f>+I233</f>
        <v>0</v>
      </c>
      <c r="K232" s="174">
        <f>+K233</f>
        <v>0</v>
      </c>
      <c r="L232" s="250"/>
    </row>
    <row r="233" spans="1:12" ht="15.75" customHeight="1">
      <c r="A233" s="180"/>
      <c r="B233" s="181"/>
      <c r="C233" s="181" t="s">
        <v>458</v>
      </c>
      <c r="D233" s="181"/>
      <c r="E233" s="181"/>
      <c r="F233" s="181"/>
      <c r="G233" s="181"/>
      <c r="H233" s="181"/>
      <c r="I233" s="174">
        <v>0</v>
      </c>
      <c r="K233" s="174">
        <v>0</v>
      </c>
      <c r="L233" s="250"/>
    </row>
    <row r="234" spans="1:12" ht="15.75" customHeight="1" hidden="1">
      <c r="A234" s="180"/>
      <c r="B234" s="181" t="s">
        <v>459</v>
      </c>
      <c r="C234" s="181"/>
      <c r="D234" s="181"/>
      <c r="E234" s="181"/>
      <c r="F234" s="181"/>
      <c r="G234" s="181"/>
      <c r="H234" s="181"/>
      <c r="K234" s="174">
        <v>0</v>
      </c>
      <c r="L234" s="250"/>
    </row>
    <row r="235" spans="1:12" ht="15.75" customHeight="1">
      <c r="A235" s="180" t="s">
        <v>460</v>
      </c>
      <c r="B235" s="181" t="s">
        <v>454</v>
      </c>
      <c r="C235" s="181"/>
      <c r="D235" s="181"/>
      <c r="E235" s="181"/>
      <c r="F235" s="181"/>
      <c r="G235" s="181"/>
      <c r="H235" s="181"/>
      <c r="I235" s="174">
        <v>0</v>
      </c>
      <c r="K235" s="174">
        <v>0</v>
      </c>
      <c r="L235" s="250"/>
    </row>
    <row r="236" spans="1:12" ht="15.75" customHeight="1">
      <c r="A236" s="180"/>
      <c r="B236" s="181" t="s">
        <v>461</v>
      </c>
      <c r="C236" s="181"/>
      <c r="D236" s="181"/>
      <c r="E236" s="181"/>
      <c r="F236" s="181"/>
      <c r="G236" s="181"/>
      <c r="H236" s="181"/>
      <c r="I236" s="174">
        <f>SUM(I242:I242)</f>
        <v>2323938180</v>
      </c>
      <c r="K236" s="174">
        <f>CDKT!G23</f>
        <v>4895669010</v>
      </c>
      <c r="L236" s="250"/>
    </row>
    <row r="237" spans="1:12" ht="15.75" customHeight="1" hidden="1">
      <c r="A237" s="180"/>
      <c r="B237" s="181"/>
      <c r="C237" s="181" t="s">
        <v>462</v>
      </c>
      <c r="D237" s="181"/>
      <c r="E237" s="181"/>
      <c r="F237" s="181"/>
      <c r="G237" s="181"/>
      <c r="H237" s="181"/>
      <c r="I237" s="174">
        <v>5673000</v>
      </c>
      <c r="K237" s="174">
        <v>2770897071</v>
      </c>
      <c r="L237" s="250"/>
    </row>
    <row r="238" spans="1:12" ht="15.75" customHeight="1" hidden="1">
      <c r="A238" s="180"/>
      <c r="B238" s="181"/>
      <c r="C238" s="181" t="s">
        <v>463</v>
      </c>
      <c r="D238" s="181"/>
      <c r="E238" s="181"/>
      <c r="F238" s="181"/>
      <c r="G238" s="181"/>
      <c r="H238" s="181"/>
      <c r="I238" s="174">
        <v>4260000</v>
      </c>
      <c r="K238" s="174">
        <v>5423702477</v>
      </c>
      <c r="L238" s="250"/>
    </row>
    <row r="239" spans="1:12" ht="15.75" customHeight="1" hidden="1">
      <c r="A239" s="180"/>
      <c r="B239" s="181"/>
      <c r="C239" s="181" t="s">
        <v>464</v>
      </c>
      <c r="D239" s="181"/>
      <c r="E239" s="181"/>
      <c r="F239" s="181"/>
      <c r="G239" s="181"/>
      <c r="H239" s="181"/>
      <c r="I239" s="174">
        <v>0</v>
      </c>
      <c r="K239" s="174">
        <v>164842095</v>
      </c>
      <c r="L239" s="250"/>
    </row>
    <row r="240" spans="1:12" ht="15.75" customHeight="1" hidden="1">
      <c r="A240" s="180"/>
      <c r="B240" s="181"/>
      <c r="C240" s="181" t="s">
        <v>465</v>
      </c>
      <c r="D240" s="181"/>
      <c r="E240" s="181"/>
      <c r="F240" s="181"/>
      <c r="G240" s="181"/>
      <c r="H240" s="181"/>
      <c r="I240" s="174">
        <v>0</v>
      </c>
      <c r="K240" s="174">
        <v>2171643426</v>
      </c>
      <c r="L240" s="250"/>
    </row>
    <row r="241" spans="1:12" ht="15.75" customHeight="1" hidden="1">
      <c r="A241" s="180"/>
      <c r="B241" s="181"/>
      <c r="C241" s="181" t="s">
        <v>466</v>
      </c>
      <c r="D241" s="181"/>
      <c r="E241" s="181"/>
      <c r="F241" s="181"/>
      <c r="G241" s="181"/>
      <c r="H241" s="181"/>
      <c r="I241" s="174">
        <v>45235000</v>
      </c>
      <c r="K241" s="174">
        <v>0</v>
      </c>
      <c r="L241" s="250"/>
    </row>
    <row r="242" spans="1:12" ht="15.75" customHeight="1">
      <c r="A242" s="180"/>
      <c r="B242" s="181"/>
      <c r="C242" s="181" t="s">
        <v>467</v>
      </c>
      <c r="D242" s="181"/>
      <c r="E242" s="181"/>
      <c r="F242" s="181"/>
      <c r="G242" s="181"/>
      <c r="H242" s="181"/>
      <c r="I242" s="174">
        <v>2323938180</v>
      </c>
      <c r="K242" s="174">
        <f>CDKT!G23</f>
        <v>4895669010</v>
      </c>
      <c r="L242" s="250"/>
    </row>
    <row r="243" spans="2:12" ht="20.25" customHeight="1">
      <c r="B243" s="556" t="s">
        <v>684</v>
      </c>
      <c r="C243" s="556"/>
      <c r="D243" s="556"/>
      <c r="E243" s="556"/>
      <c r="F243" s="214"/>
      <c r="G243" s="239"/>
      <c r="I243" s="499">
        <v>-1251682784</v>
      </c>
      <c r="K243" s="499">
        <f>CDKT!G24</f>
        <v>-2751682784</v>
      </c>
      <c r="L243" s="187"/>
    </row>
    <row r="244" spans="1:13" ht="21" customHeight="1" thickBot="1">
      <c r="A244" s="180"/>
      <c r="B244" s="183"/>
      <c r="C244" s="183" t="s">
        <v>435</v>
      </c>
      <c r="D244" s="181"/>
      <c r="E244" s="181"/>
      <c r="F244" s="181"/>
      <c r="G244" s="181"/>
      <c r="H244" s="181"/>
      <c r="I244" s="237">
        <f>I226+I228+I230+I243</f>
        <v>65212853899</v>
      </c>
      <c r="J244" s="237">
        <f>J226+J228+J230+J243</f>
        <v>0</v>
      </c>
      <c r="K244" s="237">
        <f>K226+K228+K230+K243</f>
        <v>47311179827</v>
      </c>
      <c r="L244" s="251">
        <v>345646058.3999939</v>
      </c>
      <c r="M244" s="238">
        <v>21561261010</v>
      </c>
    </row>
    <row r="245" spans="1:12" ht="30" customHeight="1" thickTop="1">
      <c r="A245" s="447" t="s">
        <v>398</v>
      </c>
      <c r="B245" s="183" t="s">
        <v>468</v>
      </c>
      <c r="C245" s="183"/>
      <c r="D245" s="183"/>
      <c r="E245" s="183"/>
      <c r="F245" s="183"/>
      <c r="G245" s="183"/>
      <c r="H245" s="183"/>
      <c r="I245" s="236" t="str">
        <f>I204</f>
        <v>01/01/2012</v>
      </c>
      <c r="J245" s="236"/>
      <c r="K245" s="236">
        <f>K204</f>
        <v>41274</v>
      </c>
      <c r="L245" s="252"/>
    </row>
    <row r="246" ht="15.75" customHeight="1" hidden="1">
      <c r="B246" s="173" t="s">
        <v>469</v>
      </c>
    </row>
    <row r="247" ht="15.75" customHeight="1" hidden="1">
      <c r="B247" s="173" t="s">
        <v>470</v>
      </c>
    </row>
    <row r="248" spans="2:11" ht="15.75" customHeight="1" hidden="1">
      <c r="B248" s="173" t="s">
        <v>471</v>
      </c>
      <c r="I248" s="174">
        <v>0</v>
      </c>
      <c r="K248" s="174">
        <v>0</v>
      </c>
    </row>
    <row r="249" spans="2:11" ht="15.75" customHeight="1">
      <c r="B249" s="173" t="s">
        <v>472</v>
      </c>
      <c r="I249" s="174">
        <v>60795684529</v>
      </c>
      <c r="K249" s="174">
        <f>CDKT!G26</f>
        <v>85260996324</v>
      </c>
    </row>
    <row r="250" ht="15.75" customHeight="1" hidden="1">
      <c r="B250" s="173" t="s">
        <v>473</v>
      </c>
    </row>
    <row r="251" spans="1:8" ht="15.75" customHeight="1" hidden="1">
      <c r="A251" s="180"/>
      <c r="B251" s="181" t="s">
        <v>474</v>
      </c>
      <c r="C251" s="181"/>
      <c r="D251" s="181"/>
      <c r="E251" s="181"/>
      <c r="F251" s="181"/>
      <c r="G251" s="181"/>
      <c r="H251" s="181"/>
    </row>
    <row r="252" spans="1:8" ht="15.75" customHeight="1" hidden="1">
      <c r="A252" s="180"/>
      <c r="B252" s="181" t="s">
        <v>475</v>
      </c>
      <c r="C252" s="181"/>
      <c r="D252" s="181"/>
      <c r="E252" s="181"/>
      <c r="F252" s="181"/>
      <c r="G252" s="181"/>
      <c r="H252" s="181"/>
    </row>
    <row r="253" spans="1:8" ht="15.75" customHeight="1" hidden="1">
      <c r="A253" s="180"/>
      <c r="B253" s="181" t="s">
        <v>476</v>
      </c>
      <c r="C253" s="181"/>
      <c r="D253" s="181"/>
      <c r="E253" s="181"/>
      <c r="F253" s="181"/>
      <c r="G253" s="181"/>
      <c r="H253" s="181"/>
    </row>
    <row r="254" spans="1:8" ht="15.75" customHeight="1" hidden="1">
      <c r="A254" s="180"/>
      <c r="B254" s="181" t="s">
        <v>477</v>
      </c>
      <c r="C254" s="181"/>
      <c r="D254" s="181"/>
      <c r="E254" s="181"/>
      <c r="F254" s="181"/>
      <c r="G254" s="181"/>
      <c r="H254" s="181"/>
    </row>
    <row r="255" spans="1:13" ht="21" customHeight="1" hidden="1">
      <c r="A255" s="180"/>
      <c r="B255" s="183"/>
      <c r="C255" s="183" t="s">
        <v>478</v>
      </c>
      <c r="D255" s="181"/>
      <c r="E255" s="181"/>
      <c r="F255" s="181"/>
      <c r="G255" s="181"/>
      <c r="H255" s="181"/>
      <c r="I255" s="253">
        <f>SUM(I246:I254)</f>
        <v>60795684529</v>
      </c>
      <c r="J255" s="162"/>
      <c r="K255" s="253">
        <f>SUM(K246:K254)</f>
        <v>85260996324</v>
      </c>
      <c r="L255" s="238">
        <v>24531117350.542725</v>
      </c>
      <c r="M255" s="238">
        <v>0</v>
      </c>
    </row>
    <row r="256" spans="1:11" ht="15.75" customHeight="1" hidden="1">
      <c r="A256" s="180"/>
      <c r="B256" s="181"/>
      <c r="C256" s="181" t="s">
        <v>479</v>
      </c>
      <c r="D256" s="181"/>
      <c r="E256" s="181"/>
      <c r="F256" s="181"/>
      <c r="G256" s="181"/>
      <c r="H256" s="180"/>
      <c r="I256" s="174">
        <v>0</v>
      </c>
      <c r="K256" s="174">
        <v>0</v>
      </c>
    </row>
    <row r="257" spans="1:13" ht="21" customHeight="1" thickBot="1">
      <c r="A257" s="180"/>
      <c r="B257" s="183"/>
      <c r="C257" s="183" t="s">
        <v>480</v>
      </c>
      <c r="D257" s="181"/>
      <c r="E257" s="181"/>
      <c r="F257" s="181"/>
      <c r="G257" s="181"/>
      <c r="H257" s="181"/>
      <c r="I257" s="237">
        <f>I255+I256</f>
        <v>60795684529</v>
      </c>
      <c r="J257" s="162"/>
      <c r="K257" s="237">
        <f>K255+K256</f>
        <v>85260996324</v>
      </c>
      <c r="L257" s="238">
        <v>24531117350.542725</v>
      </c>
      <c r="M257" s="238">
        <v>0</v>
      </c>
    </row>
    <row r="258" spans="1:8" ht="15.75" hidden="1" thickTop="1">
      <c r="A258" s="180"/>
      <c r="B258" s="80" t="s">
        <v>481</v>
      </c>
      <c r="C258" s="80"/>
      <c r="D258" s="80"/>
      <c r="E258" s="80"/>
      <c r="F258" s="80"/>
      <c r="G258" s="80"/>
      <c r="H258" s="80"/>
    </row>
    <row r="259" spans="1:8" ht="15.75" customHeight="1" hidden="1">
      <c r="A259" s="180"/>
      <c r="B259" s="80" t="s">
        <v>482</v>
      </c>
      <c r="C259" s="80"/>
      <c r="D259" s="80"/>
      <c r="E259" s="80"/>
      <c r="F259" s="80"/>
      <c r="G259" s="80"/>
      <c r="H259" s="80"/>
    </row>
    <row r="260" spans="1:8" ht="15.75" customHeight="1" hidden="1">
      <c r="A260" s="180"/>
      <c r="B260" s="80" t="s">
        <v>483</v>
      </c>
      <c r="C260" s="80"/>
      <c r="D260" s="80"/>
      <c r="E260" s="80"/>
      <c r="F260" s="80"/>
      <c r="G260" s="80"/>
      <c r="H260" s="80"/>
    </row>
    <row r="261" spans="1:12" ht="15.75" customHeight="1" hidden="1">
      <c r="A261" s="180"/>
      <c r="B261" s="554" t="s">
        <v>484</v>
      </c>
      <c r="C261" s="554"/>
      <c r="D261" s="554"/>
      <c r="E261" s="554"/>
      <c r="F261" s="554"/>
      <c r="G261" s="554"/>
      <c r="H261" s="554"/>
      <c r="I261" s="554"/>
      <c r="J261" s="554"/>
      <c r="K261" s="554"/>
      <c r="L261" s="254" t="s">
        <v>485</v>
      </c>
    </row>
    <row r="262" spans="1:12" ht="30" customHeight="1" thickTop="1">
      <c r="A262" s="447" t="s">
        <v>400</v>
      </c>
      <c r="B262" s="183" t="s">
        <v>486</v>
      </c>
      <c r="C262" s="183"/>
      <c r="D262" s="183"/>
      <c r="E262" s="183"/>
      <c r="F262" s="183"/>
      <c r="G262" s="183"/>
      <c r="H262" s="183"/>
      <c r="I262" s="236" t="str">
        <f>I245</f>
        <v>01/01/2012</v>
      </c>
      <c r="J262" s="236"/>
      <c r="K262" s="236">
        <f>K245</f>
        <v>41274</v>
      </c>
      <c r="L262" s="187"/>
    </row>
    <row r="263" spans="1:14" s="38" customFormat="1" ht="19.5" customHeight="1">
      <c r="A263" s="175"/>
      <c r="B263" s="176" t="s">
        <v>487</v>
      </c>
      <c r="C263" s="176"/>
      <c r="D263" s="176"/>
      <c r="E263" s="176"/>
      <c r="F263" s="176"/>
      <c r="G263" s="176"/>
      <c r="H263" s="176"/>
      <c r="I263" s="162">
        <f>SUM(I264:I266)</f>
        <v>1639038889.181818</v>
      </c>
      <c r="J263" s="162"/>
      <c r="K263" s="174">
        <f>SUM(K264:K266)</f>
        <v>0</v>
      </c>
      <c r="L263" s="255">
        <v>1639038889.181818</v>
      </c>
      <c r="M263" s="255">
        <v>0</v>
      </c>
      <c r="N263" s="164"/>
    </row>
    <row r="264" spans="2:9" ht="15.75" customHeight="1">
      <c r="B264" s="256"/>
      <c r="C264" s="173" t="s">
        <v>488</v>
      </c>
      <c r="I264" s="161">
        <f>1715565050-'[1]AE'!J36</f>
        <v>1639038889.181818</v>
      </c>
    </row>
    <row r="265" spans="2:3" ht="15.75" customHeight="1">
      <c r="B265" s="256"/>
      <c r="C265" s="173" t="s">
        <v>489</v>
      </c>
    </row>
    <row r="266" spans="2:3" ht="15.75" customHeight="1">
      <c r="B266" s="256"/>
      <c r="C266" s="173" t="s">
        <v>490</v>
      </c>
    </row>
    <row r="267" spans="1:14" s="38" customFormat="1" ht="19.5" customHeight="1">
      <c r="A267" s="175"/>
      <c r="B267" s="176" t="s">
        <v>491</v>
      </c>
      <c r="C267" s="176"/>
      <c r="D267" s="176"/>
      <c r="E267" s="176"/>
      <c r="F267" s="176"/>
      <c r="G267" s="176"/>
      <c r="H267" s="176"/>
      <c r="I267" s="162">
        <f>SUM(I268:I270)</f>
        <v>0</v>
      </c>
      <c r="J267" s="162"/>
      <c r="K267" s="162">
        <f>SUM(K268:K270)</f>
        <v>9890389207</v>
      </c>
      <c r="L267" s="255">
        <v>0</v>
      </c>
      <c r="M267" s="255">
        <v>-3212716778</v>
      </c>
      <c r="N267" s="164"/>
    </row>
    <row r="268" spans="2:11" ht="15.75" customHeight="1">
      <c r="B268" s="256"/>
      <c r="C268" s="173" t="s">
        <v>492</v>
      </c>
      <c r="I268" s="161">
        <v>0</v>
      </c>
      <c r="K268" s="174">
        <f>CDKT!G30</f>
        <v>9890389207</v>
      </c>
    </row>
    <row r="269" spans="2:11" ht="15.75" customHeight="1">
      <c r="B269" s="256"/>
      <c r="C269" s="173" t="s">
        <v>493</v>
      </c>
      <c r="I269" s="174">
        <v>0</v>
      </c>
      <c r="K269" s="174">
        <v>0</v>
      </c>
    </row>
    <row r="270" spans="2:11" ht="15.75" customHeight="1">
      <c r="B270" s="256"/>
      <c r="C270" s="173" t="s">
        <v>494</v>
      </c>
      <c r="I270" s="174">
        <v>0</v>
      </c>
      <c r="K270" s="174">
        <v>0</v>
      </c>
    </row>
    <row r="271" spans="1:14" s="38" customFormat="1" ht="18.75" customHeight="1">
      <c r="A271" s="175"/>
      <c r="B271" s="176" t="s">
        <v>486</v>
      </c>
      <c r="C271" s="176"/>
      <c r="D271" s="176"/>
      <c r="E271" s="176"/>
      <c r="F271" s="176"/>
      <c r="G271" s="176"/>
      <c r="H271" s="176"/>
      <c r="I271" s="162">
        <f>+I272+I276+I285</f>
        <v>77360122115</v>
      </c>
      <c r="J271" s="162"/>
      <c r="K271" s="162">
        <f>+K272+K276+K285+K286</f>
        <v>128216426180</v>
      </c>
      <c r="L271" s="255">
        <v>0</v>
      </c>
      <c r="M271" s="255">
        <v>89266717</v>
      </c>
      <c r="N271" s="164"/>
    </row>
    <row r="272" spans="2:11" ht="15.75" customHeight="1">
      <c r="B272" s="181"/>
      <c r="C272" s="181" t="s">
        <v>495</v>
      </c>
      <c r="D272" s="181"/>
      <c r="E272" s="181"/>
      <c r="F272" s="181"/>
      <c r="G272" s="181"/>
      <c r="H272" s="181"/>
      <c r="I272" s="174">
        <v>7714383694</v>
      </c>
      <c r="K272" s="174">
        <v>4634919005</v>
      </c>
    </row>
    <row r="273" spans="2:12" ht="15.75" customHeight="1" hidden="1">
      <c r="B273" s="181"/>
      <c r="C273" s="181" t="s">
        <v>496</v>
      </c>
      <c r="D273" s="181"/>
      <c r="E273" s="181"/>
      <c r="F273" s="181"/>
      <c r="G273" s="181"/>
      <c r="H273" s="181"/>
      <c r="I273" s="174">
        <f>18324263445-'[1]AE'!J121</f>
        <v>914623445</v>
      </c>
      <c r="K273" s="257">
        <v>783773445</v>
      </c>
      <c r="L273" s="250"/>
    </row>
    <row r="274" spans="2:12" ht="15.75" customHeight="1" hidden="1">
      <c r="B274" s="181"/>
      <c r="C274" s="181" t="s">
        <v>497</v>
      </c>
      <c r="D274" s="181"/>
      <c r="E274" s="181"/>
      <c r="F274" s="181"/>
      <c r="G274" s="181"/>
      <c r="H274" s="181"/>
      <c r="I274" s="174">
        <v>459546000</v>
      </c>
      <c r="K274" s="257">
        <v>284540000</v>
      </c>
      <c r="L274" s="250"/>
    </row>
    <row r="275" spans="2:12" ht="15.75" customHeight="1" hidden="1">
      <c r="B275" s="181"/>
      <c r="C275" s="181" t="s">
        <v>498</v>
      </c>
      <c r="D275" s="181"/>
      <c r="E275" s="181"/>
      <c r="F275" s="181"/>
      <c r="G275" s="181"/>
      <c r="H275" s="181"/>
      <c r="I275" s="174">
        <f>19526123297-I273-I274-'[1]AE'!J121</f>
        <v>742313852</v>
      </c>
      <c r="K275" s="257">
        <f>+K272-K273-K274</f>
        <v>3566605560</v>
      </c>
      <c r="L275" s="250"/>
    </row>
    <row r="276" spans="2:12" ht="15.75" customHeight="1">
      <c r="B276" s="181"/>
      <c r="C276" s="181" t="s">
        <v>499</v>
      </c>
      <c r="D276" s="181"/>
      <c r="E276" s="181"/>
      <c r="F276" s="181"/>
      <c r="G276" s="181"/>
      <c r="H276" s="181"/>
      <c r="I276" s="174">
        <v>69248524986</v>
      </c>
      <c r="K276" s="174">
        <v>123369619573</v>
      </c>
      <c r="L276" s="250"/>
    </row>
    <row r="277" spans="1:12" ht="15.75" customHeight="1" hidden="1">
      <c r="A277" s="180"/>
      <c r="B277" s="181"/>
      <c r="C277" s="181" t="s">
        <v>500</v>
      </c>
      <c r="D277" s="181"/>
      <c r="E277" s="181"/>
      <c r="F277" s="181"/>
      <c r="G277" s="181"/>
      <c r="H277" s="181"/>
      <c r="I277" s="174">
        <v>10710660451</v>
      </c>
      <c r="K277" s="257">
        <v>4600104763</v>
      </c>
      <c r="L277" s="250"/>
    </row>
    <row r="278" spans="1:12" ht="15.75" customHeight="1" hidden="1">
      <c r="A278" s="180"/>
      <c r="B278" s="181"/>
      <c r="C278" s="181" t="s">
        <v>501</v>
      </c>
      <c r="D278" s="181"/>
      <c r="E278" s="181"/>
      <c r="F278" s="181"/>
      <c r="G278" s="181"/>
      <c r="H278" s="181"/>
      <c r="I278" s="258">
        <v>13532372419</v>
      </c>
      <c r="K278" s="257">
        <v>11724075777</v>
      </c>
      <c r="L278" s="250"/>
    </row>
    <row r="279" spans="1:12" ht="15.75" customHeight="1" hidden="1">
      <c r="A279" s="180"/>
      <c r="B279" s="181"/>
      <c r="C279" s="181" t="s">
        <v>502</v>
      </c>
      <c r="D279" s="181"/>
      <c r="E279" s="181"/>
      <c r="F279" s="181"/>
      <c r="G279" s="181"/>
      <c r="H279" s="181"/>
      <c r="I279" s="174">
        <v>15777696840</v>
      </c>
      <c r="K279" s="257">
        <v>14651537983</v>
      </c>
      <c r="L279" s="250"/>
    </row>
    <row r="280" spans="1:12" ht="15.75" customHeight="1" hidden="1">
      <c r="A280" s="180"/>
      <c r="B280" s="181"/>
      <c r="C280" s="181" t="s">
        <v>503</v>
      </c>
      <c r="D280" s="181"/>
      <c r="E280" s="181"/>
      <c r="F280" s="181"/>
      <c r="G280" s="181"/>
      <c r="H280" s="181"/>
      <c r="I280" s="174">
        <v>7456701902</v>
      </c>
      <c r="K280" s="257">
        <v>3025493916</v>
      </c>
      <c r="L280" s="250"/>
    </row>
    <row r="281" spans="1:12" ht="15.75" customHeight="1" hidden="1">
      <c r="A281" s="180"/>
      <c r="B281" s="181"/>
      <c r="C281" s="181" t="s">
        <v>504</v>
      </c>
      <c r="D281" s="181"/>
      <c r="E281" s="181"/>
      <c r="F281" s="181"/>
      <c r="G281" s="181"/>
      <c r="H281" s="181"/>
      <c r="I281" s="174">
        <v>6566172818</v>
      </c>
      <c r="K281" s="257">
        <v>2273745730</v>
      </c>
      <c r="L281" s="250"/>
    </row>
    <row r="282" spans="2:11" ht="15.75" customHeight="1" hidden="1">
      <c r="B282" s="181"/>
      <c r="C282" s="181" t="s">
        <v>505</v>
      </c>
      <c r="D282" s="181"/>
      <c r="E282" s="181"/>
      <c r="F282" s="181"/>
      <c r="G282" s="181"/>
      <c r="H282" s="181"/>
      <c r="I282" s="174">
        <v>1092790886</v>
      </c>
      <c r="K282" s="257">
        <v>992790886</v>
      </c>
    </row>
    <row r="283" spans="2:11" ht="15.75" customHeight="1" hidden="1">
      <c r="B283" s="181"/>
      <c r="C283" s="181" t="s">
        <v>496</v>
      </c>
      <c r="D283" s="181"/>
      <c r="E283" s="181"/>
      <c r="F283" s="181"/>
      <c r="G283" s="181"/>
      <c r="H283" s="181"/>
      <c r="I283" s="174">
        <f>740340000</f>
        <v>740340000</v>
      </c>
      <c r="K283" s="257">
        <v>0</v>
      </c>
    </row>
    <row r="284" spans="2:11" ht="15.75" customHeight="1" hidden="1">
      <c r="B284" s="181"/>
      <c r="C284" s="181" t="s">
        <v>498</v>
      </c>
      <c r="D284" s="181"/>
      <c r="E284" s="181"/>
      <c r="F284" s="181"/>
      <c r="G284" s="181"/>
      <c r="H284" s="181"/>
      <c r="I284" s="174">
        <f>1246700612+'[1]AE'!I107</f>
        <v>2784757096</v>
      </c>
      <c r="K284" s="257">
        <v>830949319</v>
      </c>
    </row>
    <row r="285" spans="2:11" ht="15.75" customHeight="1" hidden="1">
      <c r="B285" s="181"/>
      <c r="C285" s="181" t="s">
        <v>506</v>
      </c>
      <c r="D285" s="181"/>
      <c r="E285" s="181"/>
      <c r="F285" s="181"/>
      <c r="G285" s="181"/>
      <c r="H285" s="181"/>
      <c r="I285" s="174">
        <v>397213435</v>
      </c>
      <c r="K285" s="174">
        <v>211887602</v>
      </c>
    </row>
    <row r="286" spans="1:11" ht="15.75" customHeight="1" hidden="1">
      <c r="A286" s="175"/>
      <c r="B286" s="259"/>
      <c r="C286" s="181" t="s">
        <v>507</v>
      </c>
      <c r="D286" s="183"/>
      <c r="E286" s="183"/>
      <c r="F286" s="183"/>
      <c r="G286" s="183"/>
      <c r="H286" s="183"/>
      <c r="I286" s="174">
        <v>0</v>
      </c>
      <c r="K286" s="174">
        <v>0</v>
      </c>
    </row>
    <row r="287" spans="1:13" ht="21" customHeight="1" thickBot="1">
      <c r="A287" s="180"/>
      <c r="B287" s="183"/>
      <c r="C287" s="183" t="s">
        <v>435</v>
      </c>
      <c r="D287" s="181"/>
      <c r="E287" s="181"/>
      <c r="F287" s="181"/>
      <c r="G287" s="181"/>
      <c r="H287" s="181"/>
      <c r="I287" s="237">
        <f>I267+I271</f>
        <v>77360122115</v>
      </c>
      <c r="J287" s="162"/>
      <c r="K287" s="237">
        <f>K267+K271</f>
        <v>138106815387</v>
      </c>
      <c r="L287" s="238">
        <v>15234030751</v>
      </c>
      <c r="M287" s="238">
        <v>-3123450061</v>
      </c>
    </row>
    <row r="288" spans="1:12" ht="30" customHeight="1" hidden="1">
      <c r="A288" s="182" t="s">
        <v>402</v>
      </c>
      <c r="B288" s="183" t="s">
        <v>508</v>
      </c>
      <c r="C288" s="183"/>
      <c r="D288" s="183"/>
      <c r="E288" s="183"/>
      <c r="F288" s="183"/>
      <c r="G288" s="183"/>
      <c r="H288" s="183"/>
      <c r="I288" s="236" t="str">
        <f>'[1]TTC'!D14</f>
        <v>01/01/2011</v>
      </c>
      <c r="J288" s="236"/>
      <c r="K288" s="236" t="str">
        <f>'[1]TTC'!D13</f>
        <v>31/03/2011</v>
      </c>
      <c r="L288" s="187"/>
    </row>
    <row r="289" ht="15.75" customHeight="1" hidden="1">
      <c r="B289" s="246" t="s">
        <v>509</v>
      </c>
    </row>
    <row r="290" ht="15.75" customHeight="1" hidden="1">
      <c r="B290" s="246" t="s">
        <v>510</v>
      </c>
    </row>
    <row r="291" spans="1:13" ht="21" customHeight="1" hidden="1">
      <c r="A291" s="180"/>
      <c r="B291" s="183"/>
      <c r="C291" s="183" t="s">
        <v>435</v>
      </c>
      <c r="D291" s="181"/>
      <c r="E291" s="181"/>
      <c r="F291" s="181"/>
      <c r="G291" s="181"/>
      <c r="H291" s="181"/>
      <c r="I291" s="237">
        <f>SUM(I289:I290)</f>
        <v>0</v>
      </c>
      <c r="J291" s="162"/>
      <c r="K291" s="237">
        <f>SUM(K289:K290)</f>
        <v>0</v>
      </c>
      <c r="L291" s="238">
        <v>0</v>
      </c>
      <c r="M291" s="238">
        <v>0</v>
      </c>
    </row>
    <row r="292" spans="1:12" ht="30" customHeight="1" hidden="1">
      <c r="A292" s="182" t="s">
        <v>404</v>
      </c>
      <c r="B292" s="183" t="s">
        <v>511</v>
      </c>
      <c r="C292" s="183"/>
      <c r="D292" s="183"/>
      <c r="E292" s="183"/>
      <c r="F292" s="183"/>
      <c r="G292" s="183"/>
      <c r="H292" s="183"/>
      <c r="I292" s="236" t="str">
        <f>'[1]TTC'!D14</f>
        <v>01/01/2011</v>
      </c>
      <c r="J292" s="236">
        <v>0</v>
      </c>
      <c r="K292" s="236" t="str">
        <f>'[1]TTC'!D13</f>
        <v>31/03/2011</v>
      </c>
      <c r="L292" s="187"/>
    </row>
    <row r="293" spans="2:3" ht="15.75" customHeight="1" hidden="1">
      <c r="B293" s="246" t="s">
        <v>512</v>
      </c>
      <c r="C293" s="246"/>
    </row>
    <row r="294" spans="2:3" ht="15.75" customHeight="1" hidden="1">
      <c r="B294" s="246" t="s">
        <v>513</v>
      </c>
      <c r="C294" s="246"/>
    </row>
    <row r="295" spans="2:3" ht="15.75" customHeight="1" hidden="1">
      <c r="B295" s="246" t="s">
        <v>514</v>
      </c>
      <c r="C295" s="246"/>
    </row>
    <row r="296" spans="2:3" ht="15.75" customHeight="1" hidden="1">
      <c r="B296" s="246" t="s">
        <v>511</v>
      </c>
      <c r="C296" s="246"/>
    </row>
    <row r="297" spans="1:13" ht="21" customHeight="1" hidden="1">
      <c r="A297" s="180"/>
      <c r="B297" s="183"/>
      <c r="C297" s="183" t="s">
        <v>435</v>
      </c>
      <c r="D297" s="181"/>
      <c r="E297" s="181"/>
      <c r="F297" s="181"/>
      <c r="G297" s="181"/>
      <c r="H297" s="181"/>
      <c r="I297" s="237">
        <f>SUM(I293:I296)</f>
        <v>0</v>
      </c>
      <c r="J297" s="162"/>
      <c r="K297" s="237">
        <f>SUM(K293:K296)</f>
        <v>0</v>
      </c>
      <c r="L297" s="238">
        <v>0</v>
      </c>
      <c r="M297" s="238">
        <v>0</v>
      </c>
    </row>
    <row r="298" spans="1:8" ht="30" customHeight="1" thickTop="1">
      <c r="A298" s="488" t="s">
        <v>402</v>
      </c>
      <c r="B298" s="261" t="s">
        <v>515</v>
      </c>
      <c r="C298" s="181"/>
      <c r="D298" s="181"/>
      <c r="E298" s="181"/>
      <c r="F298" s="181"/>
      <c r="G298" s="181"/>
      <c r="H298" s="181"/>
    </row>
    <row r="299" spans="1:12" ht="30.75" customHeight="1">
      <c r="A299" s="182"/>
      <c r="B299" s="262"/>
      <c r="C299" s="263" t="s">
        <v>516</v>
      </c>
      <c r="D299" s="264"/>
      <c r="E299" s="263" t="s">
        <v>517</v>
      </c>
      <c r="F299" s="264"/>
      <c r="G299" s="263" t="s">
        <v>518</v>
      </c>
      <c r="H299" s="265"/>
      <c r="I299" s="263" t="s">
        <v>519</v>
      </c>
      <c r="J299" s="266"/>
      <c r="K299" s="263" t="s">
        <v>520</v>
      </c>
      <c r="L299" s="187" t="s">
        <v>521</v>
      </c>
    </row>
    <row r="300" spans="1:11" ht="24.75" customHeight="1">
      <c r="A300" s="182"/>
      <c r="B300" s="183" t="s">
        <v>522</v>
      </c>
      <c r="C300" s="267"/>
      <c r="D300" s="267"/>
      <c r="E300" s="161"/>
      <c r="F300" s="174"/>
      <c r="G300" s="174"/>
      <c r="H300" s="161"/>
      <c r="J300" s="268"/>
      <c r="K300" s="269"/>
    </row>
    <row r="301" spans="1:12" ht="15.75" customHeight="1">
      <c r="A301" s="180"/>
      <c r="B301" s="181" t="s">
        <v>523</v>
      </c>
      <c r="C301" s="167"/>
      <c r="D301" s="167"/>
      <c r="E301" s="161">
        <v>203469722</v>
      </c>
      <c r="F301" s="161"/>
      <c r="G301" s="161">
        <v>1039341651</v>
      </c>
      <c r="H301" s="161"/>
      <c r="I301" s="161">
        <v>208982282</v>
      </c>
      <c r="J301" s="167"/>
      <c r="K301" s="161">
        <v>1451793655</v>
      </c>
      <c r="L301" s="238">
        <v>0</v>
      </c>
    </row>
    <row r="302" spans="1:14" s="39" customFormat="1" ht="15.75" customHeight="1">
      <c r="A302" s="180"/>
      <c r="B302" s="181"/>
      <c r="C302" s="181" t="s">
        <v>524</v>
      </c>
      <c r="D302" s="167"/>
      <c r="E302" s="167">
        <v>53702664</v>
      </c>
      <c r="F302" s="161"/>
      <c r="G302" s="161">
        <v>0</v>
      </c>
      <c r="H302" s="161"/>
      <c r="I302" s="161">
        <v>0</v>
      </c>
      <c r="J302" s="167"/>
      <c r="K302" s="161">
        <f aca="true" t="shared" si="0" ref="K302:K308">SUM(E302:J302)</f>
        <v>53702664</v>
      </c>
      <c r="N302" s="164"/>
    </row>
    <row r="303" spans="1:14" s="39" customFormat="1" ht="15.75" customHeight="1" hidden="1">
      <c r="A303" s="180"/>
      <c r="B303" s="181"/>
      <c r="C303" s="181" t="s">
        <v>525</v>
      </c>
      <c r="D303" s="167"/>
      <c r="E303" s="167">
        <v>0</v>
      </c>
      <c r="F303" s="167"/>
      <c r="G303" s="167"/>
      <c r="H303" s="167"/>
      <c r="I303" s="167">
        <v>0</v>
      </c>
      <c r="J303" s="167"/>
      <c r="K303" s="161">
        <f t="shared" si="0"/>
        <v>0</v>
      </c>
      <c r="N303" s="164"/>
    </row>
    <row r="304" spans="1:14" s="39" customFormat="1" ht="15.75" customHeight="1" hidden="1">
      <c r="A304" s="180"/>
      <c r="B304" s="181"/>
      <c r="C304" s="181" t="s">
        <v>526</v>
      </c>
      <c r="D304" s="167"/>
      <c r="E304" s="167">
        <v>0</v>
      </c>
      <c r="F304" s="167"/>
      <c r="G304" s="167"/>
      <c r="H304" s="167"/>
      <c r="I304" s="161">
        <v>0</v>
      </c>
      <c r="J304" s="167"/>
      <c r="K304" s="161">
        <f t="shared" si="0"/>
        <v>0</v>
      </c>
      <c r="N304" s="164"/>
    </row>
    <row r="305" spans="1:14" s="39" customFormat="1" ht="15.75" customHeight="1" hidden="1">
      <c r="A305" s="180"/>
      <c r="B305" s="181"/>
      <c r="C305" s="181" t="s">
        <v>527</v>
      </c>
      <c r="D305" s="167"/>
      <c r="E305" s="167">
        <v>0</v>
      </c>
      <c r="F305" s="167"/>
      <c r="G305" s="167"/>
      <c r="H305" s="167"/>
      <c r="I305" s="167">
        <v>0</v>
      </c>
      <c r="J305" s="167"/>
      <c r="K305" s="161">
        <f t="shared" si="0"/>
        <v>0</v>
      </c>
      <c r="N305" s="164"/>
    </row>
    <row r="306" spans="1:14" s="39" customFormat="1" ht="15.75" customHeight="1">
      <c r="A306" s="180"/>
      <c r="B306" s="181"/>
      <c r="C306" s="181" t="s">
        <v>528</v>
      </c>
      <c r="D306" s="167"/>
      <c r="E306" s="167">
        <v>0</v>
      </c>
      <c r="F306" s="161"/>
      <c r="G306" s="167">
        <v>0</v>
      </c>
      <c r="H306" s="161"/>
      <c r="I306" s="161">
        <v>0</v>
      </c>
      <c r="J306" s="167"/>
      <c r="K306" s="161">
        <f t="shared" si="0"/>
        <v>0</v>
      </c>
      <c r="N306" s="164"/>
    </row>
    <row r="307" spans="1:14" s="39" customFormat="1" ht="15.75" customHeight="1">
      <c r="A307" s="180"/>
      <c r="B307" s="181"/>
      <c r="C307" s="181" t="s">
        <v>526</v>
      </c>
      <c r="D307" s="167"/>
      <c r="E307" s="167">
        <v>0</v>
      </c>
      <c r="F307" s="161"/>
      <c r="G307" s="167">
        <v>0</v>
      </c>
      <c r="H307" s="161"/>
      <c r="I307" s="161">
        <v>0</v>
      </c>
      <c r="J307" s="167"/>
      <c r="K307" s="161">
        <v>0</v>
      </c>
      <c r="L307" s="238"/>
      <c r="N307" s="164"/>
    </row>
    <row r="308" spans="1:14" s="39" customFormat="1" ht="15.75" customHeight="1">
      <c r="A308" s="180"/>
      <c r="B308" s="181"/>
      <c r="C308" s="80" t="s">
        <v>529</v>
      </c>
      <c r="D308" s="167"/>
      <c r="E308" s="167">
        <v>0</v>
      </c>
      <c r="F308" s="167"/>
      <c r="G308" s="167">
        <v>0</v>
      </c>
      <c r="H308" s="167"/>
      <c r="I308" s="161">
        <v>0</v>
      </c>
      <c r="J308" s="167"/>
      <c r="K308" s="161">
        <f t="shared" si="0"/>
        <v>0</v>
      </c>
      <c r="N308" s="164"/>
    </row>
    <row r="309" spans="1:12" ht="15.75" customHeight="1">
      <c r="A309" s="180"/>
      <c r="B309" s="270" t="s">
        <v>530</v>
      </c>
      <c r="C309" s="271"/>
      <c r="D309" s="167"/>
      <c r="E309" s="271">
        <f>SUM(E301:F308)</f>
        <v>257172386</v>
      </c>
      <c r="F309" s="167"/>
      <c r="G309" s="271">
        <f>+G301+G302-G306</f>
        <v>1039341651</v>
      </c>
      <c r="H309" s="167"/>
      <c r="I309" s="271">
        <f>SUM(I301:J308)</f>
        <v>208982282</v>
      </c>
      <c r="J309" s="167"/>
      <c r="K309" s="273">
        <f>SUM(E309:J309)</f>
        <v>1505496319</v>
      </c>
      <c r="L309" s="238"/>
    </row>
    <row r="310" spans="1:11" ht="24.75" customHeight="1">
      <c r="A310" s="447" t="s">
        <v>404</v>
      </c>
      <c r="B310" s="183" t="s">
        <v>531</v>
      </c>
      <c r="C310" s="267"/>
      <c r="D310" s="267"/>
      <c r="E310" s="161"/>
      <c r="F310" s="161"/>
      <c r="G310" s="161"/>
      <c r="H310" s="161"/>
      <c r="I310" s="161"/>
      <c r="J310" s="167"/>
      <c r="K310" s="167"/>
    </row>
    <row r="311" spans="1:12" ht="15.75" customHeight="1">
      <c r="A311" s="180"/>
      <c r="B311" s="181" t="s">
        <v>523</v>
      </c>
      <c r="C311" s="258"/>
      <c r="D311" s="258"/>
      <c r="E311" s="161">
        <v>127319743</v>
      </c>
      <c r="F311" s="161"/>
      <c r="G311" s="161">
        <v>310564373</v>
      </c>
      <c r="H311" s="161"/>
      <c r="I311" s="161">
        <v>203884800</v>
      </c>
      <c r="J311" s="161"/>
      <c r="K311" s="161">
        <f>SUM(E311:I311)</f>
        <v>641768916</v>
      </c>
      <c r="L311" s="238">
        <v>130583977</v>
      </c>
    </row>
    <row r="312" spans="1:16" s="39" customFormat="1" ht="15.75" customHeight="1">
      <c r="A312" s="180"/>
      <c r="B312" s="181"/>
      <c r="C312" s="181" t="s">
        <v>532</v>
      </c>
      <c r="D312" s="258"/>
      <c r="E312" s="161"/>
      <c r="F312" s="161"/>
      <c r="G312" s="161">
        <v>132097464</v>
      </c>
      <c r="H312" s="161"/>
      <c r="I312" s="161"/>
      <c r="J312" s="161"/>
      <c r="K312" s="161">
        <f>SUM(E312:I312)</f>
        <v>132097464</v>
      </c>
      <c r="M312" s="274">
        <v>20638750</v>
      </c>
      <c r="N312" s="274">
        <v>168215590</v>
      </c>
      <c r="O312" s="274">
        <v>4952770</v>
      </c>
      <c r="P312" s="238">
        <v>193807110</v>
      </c>
    </row>
    <row r="313" spans="1:14" s="39" customFormat="1" ht="15">
      <c r="A313" s="180"/>
      <c r="B313" s="181"/>
      <c r="C313" s="181" t="s">
        <v>526</v>
      </c>
      <c r="D313" s="258"/>
      <c r="E313" s="167"/>
      <c r="F313" s="161"/>
      <c r="G313" s="167"/>
      <c r="H313" s="161"/>
      <c r="I313" s="161"/>
      <c r="J313" s="161"/>
      <c r="K313" s="161"/>
      <c r="N313" s="164"/>
    </row>
    <row r="314" spans="1:14" s="39" customFormat="1" ht="15" hidden="1">
      <c r="A314" s="180"/>
      <c r="B314" s="181"/>
      <c r="C314" s="181" t="s">
        <v>527</v>
      </c>
      <c r="D314" s="258"/>
      <c r="E314" s="167"/>
      <c r="F314" s="161"/>
      <c r="G314" s="167"/>
      <c r="H314" s="161"/>
      <c r="I314" s="167"/>
      <c r="J314" s="161"/>
      <c r="K314" s="161"/>
      <c r="N314" s="164"/>
    </row>
    <row r="315" spans="1:14" s="39" customFormat="1" ht="15.75" customHeight="1">
      <c r="A315" s="180"/>
      <c r="B315" s="181"/>
      <c r="C315" s="181" t="s">
        <v>528</v>
      </c>
      <c r="D315" s="258"/>
      <c r="E315" s="167"/>
      <c r="F315" s="161"/>
      <c r="G315" s="161"/>
      <c r="H315" s="161"/>
      <c r="I315" s="161"/>
      <c r="J315" s="161"/>
      <c r="K315" s="161"/>
      <c r="N315" s="164"/>
    </row>
    <row r="316" spans="1:14" s="39" customFormat="1" ht="15.75" customHeight="1">
      <c r="A316" s="180"/>
      <c r="B316" s="181"/>
      <c r="C316" s="80" t="s">
        <v>529</v>
      </c>
      <c r="D316" s="258"/>
      <c r="E316" s="167">
        <v>0</v>
      </c>
      <c r="F316" s="161"/>
      <c r="G316" s="161">
        <v>0</v>
      </c>
      <c r="H316" s="161"/>
      <c r="I316" s="161">
        <v>0</v>
      </c>
      <c r="J316" s="161"/>
      <c r="K316" s="161">
        <f>SUM(E316:J316)</f>
        <v>0</v>
      </c>
      <c r="N316" s="164"/>
    </row>
    <row r="317" spans="1:12" ht="15.75" customHeight="1">
      <c r="A317" s="180"/>
      <c r="B317" s="270" t="s">
        <v>530</v>
      </c>
      <c r="C317" s="275"/>
      <c r="D317" s="258"/>
      <c r="E317" s="276">
        <f>SUM(E311:E316)</f>
        <v>127319743</v>
      </c>
      <c r="F317" s="161"/>
      <c r="G317" s="276">
        <f>+G311+G312+G313-G315</f>
        <v>442661837</v>
      </c>
      <c r="H317" s="161"/>
      <c r="I317" s="276">
        <f>SUM(I311:I316)</f>
        <v>203884800</v>
      </c>
      <c r="J317" s="161"/>
      <c r="K317" s="276">
        <f>+K311+K312+K313-K315</f>
        <v>773866380</v>
      </c>
      <c r="L317" s="238">
        <v>0</v>
      </c>
    </row>
    <row r="318" spans="1:11" ht="24.75" customHeight="1">
      <c r="A318" s="182"/>
      <c r="B318" s="183" t="s">
        <v>533</v>
      </c>
      <c r="C318" s="267"/>
      <c r="D318" s="267"/>
      <c r="E318" s="161"/>
      <c r="F318" s="161"/>
      <c r="G318" s="161"/>
      <c r="H318" s="161"/>
      <c r="I318" s="161"/>
      <c r="J318" s="167"/>
      <c r="K318" s="167"/>
    </row>
    <row r="319" spans="1:12" ht="18" customHeight="1">
      <c r="A319" s="180"/>
      <c r="B319" s="80" t="s">
        <v>523</v>
      </c>
      <c r="C319" s="258"/>
      <c r="D319" s="258"/>
      <c r="E319" s="161">
        <f>E301-E311</f>
        <v>76149979</v>
      </c>
      <c r="F319" s="161"/>
      <c r="G319" s="161">
        <f>G301-G311</f>
        <v>728777278</v>
      </c>
      <c r="H319" s="161">
        <v>0</v>
      </c>
      <c r="I319" s="161">
        <f>I301-I311</f>
        <v>5097482</v>
      </c>
      <c r="J319" s="161">
        <v>0</v>
      </c>
      <c r="K319" s="161">
        <f>SUM(E319:J319)</f>
        <v>810024739</v>
      </c>
      <c r="L319" s="238">
        <v>-130583977</v>
      </c>
    </row>
    <row r="320" spans="1:12" ht="18" customHeight="1" thickBot="1">
      <c r="A320" s="180"/>
      <c r="B320" s="277" t="s">
        <v>530</v>
      </c>
      <c r="C320" s="278"/>
      <c r="D320" s="258"/>
      <c r="E320" s="279">
        <f>E309-E317</f>
        <v>129852643</v>
      </c>
      <c r="F320" s="161"/>
      <c r="G320" s="279">
        <f>G309-G317</f>
        <v>596679814</v>
      </c>
      <c r="H320" s="161">
        <v>0</v>
      </c>
      <c r="I320" s="279">
        <f>I309-I317</f>
        <v>5097482</v>
      </c>
      <c r="J320" s="161">
        <v>0</v>
      </c>
      <c r="K320" s="280">
        <f>SUM(E320:J320)</f>
        <v>731629939</v>
      </c>
      <c r="L320" s="238">
        <v>53702664</v>
      </c>
    </row>
    <row r="321" spans="1:8" ht="15" customHeight="1" thickTop="1">
      <c r="A321" s="180"/>
      <c r="B321" s="181"/>
      <c r="C321" s="181"/>
      <c r="D321" s="181"/>
      <c r="E321" s="181"/>
      <c r="F321" s="80"/>
      <c r="G321" s="181"/>
      <c r="H321" s="80"/>
    </row>
    <row r="322" spans="1:11" ht="17.25" customHeight="1">
      <c r="A322" s="180"/>
      <c r="B322" s="80" t="s">
        <v>534</v>
      </c>
      <c r="C322" s="281"/>
      <c r="D322" s="281"/>
      <c r="E322" s="281"/>
      <c r="F322" s="281"/>
      <c r="G322" s="281"/>
      <c r="H322" s="281"/>
      <c r="I322" s="281"/>
      <c r="J322" s="281"/>
      <c r="K322" s="281"/>
    </row>
    <row r="323" spans="1:11" ht="15.75" customHeight="1">
      <c r="A323" s="180"/>
      <c r="B323" s="80" t="s">
        <v>535</v>
      </c>
      <c r="C323" s="281"/>
      <c r="D323" s="281"/>
      <c r="E323" s="281"/>
      <c r="F323" s="281"/>
      <c r="G323" s="281"/>
      <c r="H323" s="281"/>
      <c r="I323" s="281"/>
      <c r="J323" s="281"/>
      <c r="K323" s="281"/>
    </row>
    <row r="324" spans="1:11" ht="15.75" customHeight="1">
      <c r="A324" s="180"/>
      <c r="B324" s="181" t="s">
        <v>536</v>
      </c>
      <c r="C324" s="181"/>
      <c r="D324" s="181"/>
      <c r="E324" s="181"/>
      <c r="F324" s="181"/>
      <c r="G324" s="181"/>
      <c r="H324" s="181"/>
      <c r="I324" s="181"/>
      <c r="J324" s="181"/>
      <c r="K324" s="181"/>
    </row>
    <row r="325" spans="1:11" ht="15.75" customHeight="1">
      <c r="A325" s="180"/>
      <c r="B325" s="181" t="s">
        <v>537</v>
      </c>
      <c r="C325" s="181"/>
      <c r="D325" s="181"/>
      <c r="E325" s="181"/>
      <c r="F325" s="181"/>
      <c r="G325" s="181"/>
      <c r="H325" s="181"/>
      <c r="I325" s="181"/>
      <c r="J325" s="181"/>
      <c r="K325" s="181"/>
    </row>
    <row r="326" spans="1:11" ht="15.75" customHeight="1">
      <c r="A326" s="180"/>
      <c r="B326" s="181" t="s">
        <v>538</v>
      </c>
      <c r="C326" s="181"/>
      <c r="D326" s="181"/>
      <c r="E326" s="181"/>
      <c r="F326" s="181"/>
      <c r="G326" s="181"/>
      <c r="H326" s="181"/>
      <c r="I326" s="181"/>
      <c r="J326" s="181"/>
      <c r="K326" s="181"/>
    </row>
    <row r="327" spans="1:8" ht="30" customHeight="1">
      <c r="A327" s="260" t="s">
        <v>710</v>
      </c>
      <c r="B327" s="261" t="s">
        <v>539</v>
      </c>
      <c r="C327" s="181"/>
      <c r="D327" s="181"/>
      <c r="E327" s="181"/>
      <c r="F327" s="181"/>
      <c r="G327" s="181"/>
      <c r="H327" s="181"/>
    </row>
    <row r="328" spans="1:12" ht="30.75" customHeight="1">
      <c r="A328" s="182"/>
      <c r="B328" s="262"/>
      <c r="C328" s="282"/>
      <c r="D328" s="283"/>
      <c r="E328" s="284" t="s">
        <v>540</v>
      </c>
      <c r="F328" s="283"/>
      <c r="G328" s="284" t="s">
        <v>517</v>
      </c>
      <c r="H328" s="183"/>
      <c r="I328" s="284" t="s">
        <v>518</v>
      </c>
      <c r="J328" s="162"/>
      <c r="K328" s="284" t="s">
        <v>520</v>
      </c>
      <c r="L328" s="187"/>
    </row>
    <row r="329" spans="1:11" ht="18" customHeight="1">
      <c r="A329" s="182"/>
      <c r="B329" s="285"/>
      <c r="C329" s="283"/>
      <c r="D329" s="283"/>
      <c r="E329" s="283"/>
      <c r="F329" s="283"/>
      <c r="G329" s="283"/>
      <c r="H329" s="183"/>
      <c r="I329" s="286"/>
      <c r="J329" s="162"/>
      <c r="K329" s="286"/>
    </row>
    <row r="330" spans="1:11" ht="18" customHeight="1">
      <c r="A330" s="182"/>
      <c r="B330" s="183" t="s">
        <v>522</v>
      </c>
      <c r="C330" s="287"/>
      <c r="D330" s="287"/>
      <c r="E330" s="287"/>
      <c r="F330" s="287"/>
      <c r="G330" s="287"/>
      <c r="H330" s="287"/>
      <c r="I330" s="162"/>
      <c r="J330" s="162"/>
      <c r="K330" s="162"/>
    </row>
    <row r="331" spans="1:12" ht="18" customHeight="1">
      <c r="A331" s="180"/>
      <c r="B331" s="181" t="s">
        <v>523</v>
      </c>
      <c r="C331" s="258"/>
      <c r="D331" s="258"/>
      <c r="E331" s="258">
        <v>0</v>
      </c>
      <c r="F331" s="258"/>
      <c r="G331" s="287">
        <v>3237117138</v>
      </c>
      <c r="H331" s="287"/>
      <c r="I331" s="162">
        <v>489877000</v>
      </c>
      <c r="J331" s="162"/>
      <c r="K331" s="162">
        <f>+G331+I331</f>
        <v>3726994138</v>
      </c>
      <c r="L331" s="238">
        <v>-5158960</v>
      </c>
    </row>
    <row r="332" spans="1:14" s="39" customFormat="1" ht="18" customHeight="1">
      <c r="A332" s="180"/>
      <c r="B332" s="181"/>
      <c r="C332" s="181" t="s">
        <v>541</v>
      </c>
      <c r="D332" s="258"/>
      <c r="E332" s="258">
        <v>0</v>
      </c>
      <c r="F332" s="258"/>
      <c r="G332" s="258">
        <v>0</v>
      </c>
      <c r="H332" s="258"/>
      <c r="I332" s="174">
        <v>0</v>
      </c>
      <c r="J332" s="174"/>
      <c r="K332" s="162">
        <f aca="true" t="shared" si="1" ref="K332:K337">SUM(E332:J332)</f>
        <v>0</v>
      </c>
      <c r="N332" s="164"/>
    </row>
    <row r="333" spans="1:14" s="39" customFormat="1" ht="15" customHeight="1" hidden="1">
      <c r="A333" s="180"/>
      <c r="B333" s="181"/>
      <c r="C333" s="181" t="s">
        <v>542</v>
      </c>
      <c r="D333" s="258"/>
      <c r="E333" s="258"/>
      <c r="F333" s="258"/>
      <c r="G333" s="258">
        <v>0</v>
      </c>
      <c r="H333" s="258"/>
      <c r="I333" s="174">
        <v>0</v>
      </c>
      <c r="J333" s="174"/>
      <c r="K333" s="162">
        <f t="shared" si="1"/>
        <v>0</v>
      </c>
      <c r="N333" s="164"/>
    </row>
    <row r="334" spans="1:14" s="39" customFormat="1" ht="12.75" customHeight="1" hidden="1">
      <c r="A334" s="180"/>
      <c r="B334" s="181"/>
      <c r="C334" s="181" t="s">
        <v>526</v>
      </c>
      <c r="D334" s="258"/>
      <c r="E334" s="258"/>
      <c r="F334" s="258"/>
      <c r="G334" s="258">
        <v>0</v>
      </c>
      <c r="H334" s="258"/>
      <c r="I334" s="174">
        <v>0</v>
      </c>
      <c r="J334" s="174"/>
      <c r="K334" s="162">
        <f t="shared" si="1"/>
        <v>0</v>
      </c>
      <c r="N334" s="164"/>
    </row>
    <row r="335" spans="1:14" s="39" customFormat="1" ht="12.75" customHeight="1" hidden="1">
      <c r="A335" s="180"/>
      <c r="B335" s="181"/>
      <c r="C335" s="181" t="s">
        <v>543</v>
      </c>
      <c r="D335" s="258"/>
      <c r="E335" s="258"/>
      <c r="F335" s="258"/>
      <c r="G335" s="258">
        <v>0</v>
      </c>
      <c r="H335" s="258"/>
      <c r="I335" s="174">
        <v>0</v>
      </c>
      <c r="J335" s="174"/>
      <c r="K335" s="162">
        <f t="shared" si="1"/>
        <v>0</v>
      </c>
      <c r="N335" s="164"/>
    </row>
    <row r="336" spans="1:14" s="39" customFormat="1" ht="18" customHeight="1">
      <c r="A336" s="180"/>
      <c r="B336" s="80"/>
      <c r="C336" s="80" t="s">
        <v>529</v>
      </c>
      <c r="D336" s="258"/>
      <c r="E336" s="258">
        <v>0</v>
      </c>
      <c r="F336" s="258"/>
      <c r="G336" s="258">
        <v>0</v>
      </c>
      <c r="H336" s="258"/>
      <c r="I336" s="174">
        <v>0</v>
      </c>
      <c r="J336" s="174"/>
      <c r="K336" s="162">
        <f t="shared" si="1"/>
        <v>0</v>
      </c>
      <c r="N336" s="164"/>
    </row>
    <row r="337" spans="1:12" ht="18" customHeight="1">
      <c r="A337" s="180"/>
      <c r="B337" s="270" t="s">
        <v>530</v>
      </c>
      <c r="C337" s="275"/>
      <c r="D337" s="258"/>
      <c r="E337" s="288">
        <f>E331+E332-E333+E334-E335-E336</f>
        <v>0</v>
      </c>
      <c r="F337" s="258"/>
      <c r="G337" s="288">
        <f>G331+G332-G333+G334-G335-G336</f>
        <v>3237117138</v>
      </c>
      <c r="H337" s="258"/>
      <c r="I337" s="288">
        <f>I331+I332-I333+I334-I335-I336</f>
        <v>489877000</v>
      </c>
      <c r="K337" s="289">
        <f t="shared" si="1"/>
        <v>3726994138</v>
      </c>
      <c r="L337" s="238">
        <v>0</v>
      </c>
    </row>
    <row r="338" spans="1:11" ht="18" customHeight="1">
      <c r="A338" s="182"/>
      <c r="B338" s="285"/>
      <c r="C338" s="283"/>
      <c r="D338" s="283"/>
      <c r="E338" s="283"/>
      <c r="F338" s="283"/>
      <c r="G338" s="283"/>
      <c r="H338" s="183"/>
      <c r="I338" s="286"/>
      <c r="J338" s="162"/>
      <c r="K338" s="286"/>
    </row>
    <row r="339" spans="1:11" ht="18" customHeight="1">
      <c r="A339" s="182"/>
      <c r="B339" s="183" t="s">
        <v>531</v>
      </c>
      <c r="C339" s="287"/>
      <c r="D339" s="287"/>
      <c r="E339" s="287"/>
      <c r="F339" s="287"/>
      <c r="G339" s="287"/>
      <c r="H339" s="287"/>
      <c r="I339" s="162"/>
      <c r="J339" s="162"/>
      <c r="K339" s="162"/>
    </row>
    <row r="340" spans="1:12" ht="18" customHeight="1">
      <c r="A340" s="180"/>
      <c r="B340" s="181" t="s">
        <v>523</v>
      </c>
      <c r="C340" s="258"/>
      <c r="D340" s="258"/>
      <c r="E340" s="258">
        <v>0</v>
      </c>
      <c r="F340" s="258"/>
      <c r="G340" s="258">
        <v>1014330455</v>
      </c>
      <c r="H340" s="258"/>
      <c r="I340" s="174">
        <v>20411542</v>
      </c>
      <c r="K340" s="162">
        <f aca="true" t="shared" si="2" ref="K340:K347">SUM(E340:J340)</f>
        <v>1034741997</v>
      </c>
      <c r="L340" s="238">
        <v>-785164417</v>
      </c>
    </row>
    <row r="341" spans="1:14" s="39" customFormat="1" ht="15.75" customHeight="1">
      <c r="A341" s="180"/>
      <c r="B341" s="181"/>
      <c r="C341" s="181" t="s">
        <v>532</v>
      </c>
      <c r="D341" s="258"/>
      <c r="E341" s="258">
        <v>0</v>
      </c>
      <c r="F341" s="161"/>
      <c r="G341" s="161">
        <f>404639637+350684833</f>
        <v>755324470</v>
      </c>
      <c r="H341" s="161"/>
      <c r="I341" s="161">
        <f>42971667+40823088</f>
        <v>83794755</v>
      </c>
      <c r="J341" s="161"/>
      <c r="K341" s="161">
        <f t="shared" si="2"/>
        <v>839119225</v>
      </c>
      <c r="N341" s="164"/>
    </row>
    <row r="342" spans="1:11" ht="12.75" customHeight="1" hidden="1">
      <c r="A342" s="180"/>
      <c r="B342" s="181"/>
      <c r="C342" s="181" t="s">
        <v>544</v>
      </c>
      <c r="D342" s="258"/>
      <c r="E342" s="258"/>
      <c r="F342" s="258"/>
      <c r="G342" s="258"/>
      <c r="H342" s="258"/>
      <c r="K342" s="162">
        <f t="shared" si="2"/>
        <v>0</v>
      </c>
    </row>
    <row r="343" spans="1:11" ht="12.75" customHeight="1" hidden="1">
      <c r="A343" s="180"/>
      <c r="B343" s="181"/>
      <c r="C343" s="181" t="s">
        <v>526</v>
      </c>
      <c r="D343" s="258"/>
      <c r="E343" s="258"/>
      <c r="F343" s="258"/>
      <c r="G343" s="258"/>
      <c r="H343" s="258"/>
      <c r="K343" s="162">
        <f t="shared" si="2"/>
        <v>0</v>
      </c>
    </row>
    <row r="344" spans="1:11" ht="12.75" customHeight="1" hidden="1">
      <c r="A344" s="180"/>
      <c r="B344" s="181"/>
      <c r="C344" s="181" t="s">
        <v>543</v>
      </c>
      <c r="D344" s="258"/>
      <c r="E344" s="258"/>
      <c r="F344" s="258"/>
      <c r="G344" s="258"/>
      <c r="H344" s="258"/>
      <c r="K344" s="162">
        <f t="shared" si="2"/>
        <v>0</v>
      </c>
    </row>
    <row r="345" spans="1:14" s="39" customFormat="1" ht="18" customHeight="1">
      <c r="A345" s="180"/>
      <c r="B345" s="181"/>
      <c r="C345" s="181" t="s">
        <v>529</v>
      </c>
      <c r="D345" s="258"/>
      <c r="E345" s="258">
        <v>0</v>
      </c>
      <c r="F345" s="161"/>
      <c r="G345" s="161">
        <f>+'[1]AE'!J87</f>
        <v>53954808</v>
      </c>
      <c r="H345" s="161"/>
      <c r="I345" s="161">
        <v>0</v>
      </c>
      <c r="J345" s="161"/>
      <c r="K345" s="161">
        <f t="shared" si="2"/>
        <v>53954808</v>
      </c>
      <c r="N345" s="164"/>
    </row>
    <row r="346" spans="1:14" s="39" customFormat="1" ht="18" customHeight="1">
      <c r="A346" s="180"/>
      <c r="B346" s="181"/>
      <c r="C346" s="181" t="s">
        <v>542</v>
      </c>
      <c r="D346" s="258"/>
      <c r="E346" s="258">
        <v>0</v>
      </c>
      <c r="F346" s="161"/>
      <c r="G346" s="161">
        <v>0</v>
      </c>
      <c r="H346" s="161"/>
      <c r="I346" s="161">
        <v>0</v>
      </c>
      <c r="J346" s="161"/>
      <c r="K346" s="161">
        <f t="shared" si="2"/>
        <v>0</v>
      </c>
      <c r="N346" s="164"/>
    </row>
    <row r="347" spans="1:12" ht="18" customHeight="1">
      <c r="A347" s="180"/>
      <c r="B347" s="270" t="s">
        <v>530</v>
      </c>
      <c r="C347" s="275"/>
      <c r="D347" s="258"/>
      <c r="E347" s="288">
        <f>E340+E341+E342+E343-E344-E346</f>
        <v>0</v>
      </c>
      <c r="F347" s="258"/>
      <c r="G347" s="288">
        <f>G340+G341+G342+G343-G344-G346</f>
        <v>1769654925</v>
      </c>
      <c r="H347" s="258"/>
      <c r="I347" s="288">
        <f>I340+I341+I342+I343-I344-I346-G345</f>
        <v>50251489</v>
      </c>
      <c r="K347" s="289">
        <f t="shared" si="2"/>
        <v>1819906414</v>
      </c>
      <c r="L347" s="238">
        <v>0</v>
      </c>
    </row>
    <row r="348" spans="1:11" ht="18" customHeight="1">
      <c r="A348" s="182"/>
      <c r="B348" s="285"/>
      <c r="C348" s="283"/>
      <c r="D348" s="283"/>
      <c r="E348" s="283"/>
      <c r="F348" s="283"/>
      <c r="G348" s="283"/>
      <c r="H348" s="285"/>
      <c r="I348" s="286"/>
      <c r="J348" s="162"/>
      <c r="K348" s="286"/>
    </row>
    <row r="349" spans="1:11" ht="18" customHeight="1">
      <c r="A349" s="182"/>
      <c r="B349" s="183" t="s">
        <v>545</v>
      </c>
      <c r="C349" s="290"/>
      <c r="D349" s="287"/>
      <c r="E349" s="287"/>
      <c r="F349" s="287"/>
      <c r="G349" s="287"/>
      <c r="H349" s="287"/>
      <c r="I349" s="162"/>
      <c r="J349" s="162"/>
      <c r="K349" s="162"/>
    </row>
    <row r="350" spans="1:12" ht="18" customHeight="1">
      <c r="A350" s="180"/>
      <c r="B350" s="181" t="s">
        <v>546</v>
      </c>
      <c r="C350" s="184"/>
      <c r="D350" s="258"/>
      <c r="E350" s="174">
        <f>E331-E340</f>
        <v>0</v>
      </c>
      <c r="F350" s="258"/>
      <c r="G350" s="174">
        <f>G331-G340</f>
        <v>2222786683</v>
      </c>
      <c r="H350" s="258"/>
      <c r="I350" s="174">
        <f>I331-I340</f>
        <v>469465458</v>
      </c>
      <c r="K350" s="162">
        <f>K331-K340</f>
        <v>2692252141</v>
      </c>
      <c r="L350" s="251">
        <v>780005457</v>
      </c>
    </row>
    <row r="351" spans="1:12" ht="18" customHeight="1" thickBot="1">
      <c r="A351" s="180"/>
      <c r="B351" s="291" t="s">
        <v>547</v>
      </c>
      <c r="C351" s="292"/>
      <c r="D351" s="258"/>
      <c r="E351" s="293">
        <f>E337-E347</f>
        <v>0</v>
      </c>
      <c r="F351" s="278"/>
      <c r="G351" s="293">
        <f>G337-G347</f>
        <v>1467462213</v>
      </c>
      <c r="H351" s="278"/>
      <c r="I351" s="293">
        <f>I337-I347</f>
        <v>439625511</v>
      </c>
      <c r="J351" s="293"/>
      <c r="K351" s="294">
        <f>K337-K347</f>
        <v>1907087724</v>
      </c>
      <c r="L351" s="295">
        <v>0</v>
      </c>
    </row>
    <row r="352" spans="1:11" ht="19.5" customHeight="1" hidden="1">
      <c r="A352" s="175"/>
      <c r="B352" s="176"/>
      <c r="C352" s="296"/>
      <c r="D352" s="176"/>
      <c r="E352" s="176"/>
      <c r="F352" s="176"/>
      <c r="G352" s="176"/>
      <c r="H352" s="176"/>
      <c r="I352" s="162"/>
      <c r="J352" s="162"/>
      <c r="K352" s="162"/>
    </row>
    <row r="353" spans="2:11" ht="12.75" customHeight="1" hidden="1">
      <c r="B353" s="80" t="s">
        <v>548</v>
      </c>
      <c r="C353" s="80"/>
      <c r="D353" s="80"/>
      <c r="E353" s="80"/>
      <c r="F353" s="80"/>
      <c r="G353" s="80"/>
      <c r="H353" s="80"/>
      <c r="I353" s="80"/>
      <c r="J353" s="80"/>
      <c r="K353" s="80"/>
    </row>
    <row r="354" spans="2:11" ht="12.75" customHeight="1" hidden="1">
      <c r="B354" s="80" t="s">
        <v>549</v>
      </c>
      <c r="C354" s="80"/>
      <c r="D354" s="80"/>
      <c r="E354" s="80"/>
      <c r="F354" s="80"/>
      <c r="G354" s="80"/>
      <c r="H354" s="80"/>
      <c r="I354" s="80"/>
      <c r="J354" s="80"/>
      <c r="K354" s="80"/>
    </row>
    <row r="355" spans="2:11" ht="12.75" customHeight="1" hidden="1">
      <c r="B355" s="80" t="s">
        <v>550</v>
      </c>
      <c r="C355" s="80"/>
      <c r="D355" s="80"/>
      <c r="E355" s="80"/>
      <c r="F355" s="80"/>
      <c r="G355" s="80"/>
      <c r="H355" s="80"/>
      <c r="I355" s="80"/>
      <c r="J355" s="80"/>
      <c r="K355" s="80"/>
    </row>
    <row r="356" spans="1:11" ht="30" customHeight="1" hidden="1">
      <c r="A356" s="297" t="s">
        <v>717</v>
      </c>
      <c r="B356" s="298" t="s">
        <v>650</v>
      </c>
      <c r="C356" s="299"/>
      <c r="D356" s="299"/>
      <c r="E356" s="299"/>
      <c r="F356" s="299"/>
      <c r="G356" s="299"/>
      <c r="H356" s="299"/>
      <c r="I356" s="300"/>
      <c r="J356" s="300"/>
      <c r="K356" s="300"/>
    </row>
    <row r="357" spans="1:12" ht="30.75" customHeight="1" hidden="1">
      <c r="A357" s="301"/>
      <c r="B357" s="302"/>
      <c r="C357" s="303"/>
      <c r="D357" s="304"/>
      <c r="E357" s="305" t="s">
        <v>551</v>
      </c>
      <c r="F357" s="304"/>
      <c r="G357" s="305" t="s">
        <v>552</v>
      </c>
      <c r="H357" s="306"/>
      <c r="I357" s="305" t="s">
        <v>553</v>
      </c>
      <c r="J357" s="307"/>
      <c r="K357" s="305" t="s">
        <v>520</v>
      </c>
      <c r="L357" s="187"/>
    </row>
    <row r="358" spans="1:11" ht="15" customHeight="1" hidden="1">
      <c r="A358" s="301"/>
      <c r="B358" s="308"/>
      <c r="C358" s="304"/>
      <c r="D358" s="304"/>
      <c r="E358" s="304"/>
      <c r="F358" s="304"/>
      <c r="G358" s="304"/>
      <c r="H358" s="306"/>
      <c r="I358" s="309"/>
      <c r="J358" s="307"/>
      <c r="K358" s="309"/>
    </row>
    <row r="359" spans="1:11" ht="15.75" customHeight="1" hidden="1">
      <c r="A359" s="301"/>
      <c r="B359" s="306" t="s">
        <v>522</v>
      </c>
      <c r="C359" s="310"/>
      <c r="D359" s="310"/>
      <c r="E359" s="310"/>
      <c r="F359" s="310"/>
      <c r="G359" s="310"/>
      <c r="H359" s="311"/>
      <c r="I359" s="312"/>
      <c r="J359" s="312"/>
      <c r="K359" s="307"/>
    </row>
    <row r="360" spans="1:11" ht="15.75" customHeight="1" hidden="1">
      <c r="A360" s="313"/>
      <c r="B360" s="299" t="s">
        <v>523</v>
      </c>
      <c r="C360" s="314"/>
      <c r="D360" s="314"/>
      <c r="E360" s="314"/>
      <c r="F360" s="314"/>
      <c r="G360" s="314"/>
      <c r="H360" s="315"/>
      <c r="I360" s="312"/>
      <c r="J360" s="312"/>
      <c r="K360" s="307">
        <f>SUM(E360:J360)</f>
        <v>0</v>
      </c>
    </row>
    <row r="361" spans="1:11" ht="15.75" customHeight="1" hidden="1">
      <c r="A361" s="313"/>
      <c r="B361" s="299"/>
      <c r="C361" s="299" t="s">
        <v>524</v>
      </c>
      <c r="D361" s="314"/>
      <c r="E361" s="314"/>
      <c r="F361" s="314"/>
      <c r="G361" s="314"/>
      <c r="H361" s="315"/>
      <c r="I361" s="312"/>
      <c r="J361" s="312"/>
      <c r="K361" s="307">
        <f aca="true" t="shared" si="3" ref="K361:K367">SUM(E361:J361)</f>
        <v>0</v>
      </c>
    </row>
    <row r="362" spans="1:11" ht="15.75" customHeight="1" hidden="1">
      <c r="A362" s="313"/>
      <c r="B362" s="299"/>
      <c r="C362" s="299" t="s">
        <v>554</v>
      </c>
      <c r="D362" s="314"/>
      <c r="E362" s="314"/>
      <c r="F362" s="314"/>
      <c r="G362" s="314"/>
      <c r="H362" s="315"/>
      <c r="I362" s="312"/>
      <c r="J362" s="312"/>
      <c r="K362" s="307">
        <f t="shared" si="3"/>
        <v>0</v>
      </c>
    </row>
    <row r="363" spans="1:11" ht="15.75" customHeight="1" hidden="1">
      <c r="A363" s="313"/>
      <c r="B363" s="299"/>
      <c r="C363" s="299" t="s">
        <v>555</v>
      </c>
      <c r="D363" s="314"/>
      <c r="E363" s="314"/>
      <c r="F363" s="314"/>
      <c r="G363" s="314"/>
      <c r="H363" s="315"/>
      <c r="I363" s="312"/>
      <c r="J363" s="312"/>
      <c r="K363" s="307">
        <f t="shared" si="3"/>
        <v>0</v>
      </c>
    </row>
    <row r="364" spans="1:11" ht="15.75" customHeight="1" hidden="1">
      <c r="A364" s="313"/>
      <c r="B364" s="299"/>
      <c r="C364" s="299" t="s">
        <v>526</v>
      </c>
      <c r="D364" s="314"/>
      <c r="E364" s="314"/>
      <c r="F364" s="314"/>
      <c r="G364" s="314"/>
      <c r="H364" s="315"/>
      <c r="I364" s="312"/>
      <c r="J364" s="312"/>
      <c r="K364" s="307">
        <f t="shared" si="3"/>
        <v>0</v>
      </c>
    </row>
    <row r="365" spans="1:11" ht="15.75" customHeight="1" hidden="1">
      <c r="A365" s="313"/>
      <c r="B365" s="299"/>
      <c r="C365" s="299" t="s">
        <v>528</v>
      </c>
      <c r="D365" s="314"/>
      <c r="E365" s="314"/>
      <c r="F365" s="314"/>
      <c r="G365" s="314"/>
      <c r="H365" s="315"/>
      <c r="I365" s="312"/>
      <c r="J365" s="312"/>
      <c r="K365" s="307">
        <f t="shared" si="3"/>
        <v>0</v>
      </c>
    </row>
    <row r="366" spans="1:11" ht="15.75" customHeight="1" hidden="1">
      <c r="A366" s="313"/>
      <c r="B366" s="316"/>
      <c r="C366" s="316" t="s">
        <v>529</v>
      </c>
      <c r="D366" s="314"/>
      <c r="E366" s="314"/>
      <c r="F366" s="314"/>
      <c r="G366" s="314"/>
      <c r="H366" s="315"/>
      <c r="I366" s="312"/>
      <c r="J366" s="312"/>
      <c r="K366" s="307">
        <f t="shared" si="3"/>
        <v>0</v>
      </c>
    </row>
    <row r="367" spans="1:11" ht="15.75" customHeight="1" hidden="1">
      <c r="A367" s="313"/>
      <c r="B367" s="317" t="s">
        <v>556</v>
      </c>
      <c r="C367" s="317"/>
      <c r="D367" s="314"/>
      <c r="E367" s="317">
        <f>E360+E361+E362+E363+E364-E365-E366</f>
        <v>0</v>
      </c>
      <c r="F367" s="314"/>
      <c r="G367" s="317">
        <f>G360+G361+G362+G363+G364-G365-G366</f>
        <v>0</v>
      </c>
      <c r="H367" s="315"/>
      <c r="I367" s="317">
        <f>I360+I361+I362+I363+I364-I365-I366</f>
        <v>0</v>
      </c>
      <c r="J367" s="312"/>
      <c r="K367" s="318">
        <f t="shared" si="3"/>
        <v>0</v>
      </c>
    </row>
    <row r="368" spans="1:11" ht="15.75" customHeight="1" hidden="1">
      <c r="A368" s="313"/>
      <c r="B368" s="314"/>
      <c r="C368" s="314"/>
      <c r="D368" s="314"/>
      <c r="E368" s="314"/>
      <c r="F368" s="314"/>
      <c r="G368" s="314"/>
      <c r="H368" s="315"/>
      <c r="I368" s="312"/>
      <c r="J368" s="312"/>
      <c r="K368" s="307"/>
    </row>
    <row r="369" spans="1:11" ht="15.75" customHeight="1" hidden="1">
      <c r="A369" s="301"/>
      <c r="B369" s="306" t="s">
        <v>531</v>
      </c>
      <c r="C369" s="310"/>
      <c r="D369" s="310"/>
      <c r="E369" s="310"/>
      <c r="F369" s="310"/>
      <c r="G369" s="310"/>
      <c r="H369" s="310"/>
      <c r="I369" s="307"/>
      <c r="J369" s="307"/>
      <c r="K369" s="307"/>
    </row>
    <row r="370" spans="1:11" ht="15.75" customHeight="1" hidden="1">
      <c r="A370" s="313"/>
      <c r="B370" s="299" t="s">
        <v>523</v>
      </c>
      <c r="C370" s="314"/>
      <c r="D370" s="314"/>
      <c r="E370" s="314"/>
      <c r="F370" s="314"/>
      <c r="G370" s="314"/>
      <c r="H370" s="315"/>
      <c r="I370" s="312"/>
      <c r="J370" s="312"/>
      <c r="K370" s="307">
        <f aca="true" t="shared" si="4" ref="K370:K375">SUM(E370:J370)</f>
        <v>0</v>
      </c>
    </row>
    <row r="371" spans="1:11" ht="15.75" customHeight="1" hidden="1">
      <c r="A371" s="313"/>
      <c r="B371" s="299"/>
      <c r="C371" s="299" t="s">
        <v>532</v>
      </c>
      <c r="D371" s="316"/>
      <c r="E371" s="299"/>
      <c r="F371" s="316"/>
      <c r="G371" s="299"/>
      <c r="H371" s="315"/>
      <c r="I371" s="312"/>
      <c r="J371" s="312"/>
      <c r="K371" s="307">
        <f t="shared" si="4"/>
        <v>0</v>
      </c>
    </row>
    <row r="372" spans="1:11" ht="15.75" customHeight="1" hidden="1">
      <c r="A372" s="313"/>
      <c r="B372" s="299"/>
      <c r="C372" s="299" t="s">
        <v>526</v>
      </c>
      <c r="D372" s="314"/>
      <c r="E372" s="314"/>
      <c r="F372" s="314"/>
      <c r="G372" s="314"/>
      <c r="H372" s="315"/>
      <c r="I372" s="312"/>
      <c r="J372" s="312"/>
      <c r="K372" s="307">
        <f t="shared" si="4"/>
        <v>0</v>
      </c>
    </row>
    <row r="373" spans="1:11" ht="15.75" customHeight="1" hidden="1">
      <c r="A373" s="313"/>
      <c r="B373" s="299"/>
      <c r="C373" s="299" t="s">
        <v>528</v>
      </c>
      <c r="D373" s="316"/>
      <c r="E373" s="299"/>
      <c r="F373" s="316"/>
      <c r="G373" s="299"/>
      <c r="H373" s="315"/>
      <c r="I373" s="312"/>
      <c r="J373" s="312"/>
      <c r="K373" s="307">
        <f t="shared" si="4"/>
        <v>0</v>
      </c>
    </row>
    <row r="374" spans="1:11" ht="15.75" customHeight="1" hidden="1">
      <c r="A374" s="313"/>
      <c r="B374" s="316"/>
      <c r="C374" s="316" t="s">
        <v>529</v>
      </c>
      <c r="D374" s="314"/>
      <c r="E374" s="314"/>
      <c r="F374" s="314"/>
      <c r="G374" s="314"/>
      <c r="H374" s="315"/>
      <c r="I374" s="312"/>
      <c r="J374" s="312"/>
      <c r="K374" s="307">
        <f t="shared" si="4"/>
        <v>0</v>
      </c>
    </row>
    <row r="375" spans="1:11" ht="15.75" customHeight="1" hidden="1">
      <c r="A375" s="313"/>
      <c r="B375" s="319" t="s">
        <v>530</v>
      </c>
      <c r="C375" s="317"/>
      <c r="D375" s="314"/>
      <c r="E375" s="317">
        <f>E370+E371+E372-E373-E374</f>
        <v>0</v>
      </c>
      <c r="F375" s="314"/>
      <c r="G375" s="317">
        <f>G370+G371+G372-G373-G374</f>
        <v>0</v>
      </c>
      <c r="H375" s="315"/>
      <c r="I375" s="317">
        <f>I370+I371+I372-I373-I374</f>
        <v>0</v>
      </c>
      <c r="J375" s="312"/>
      <c r="K375" s="318">
        <f t="shared" si="4"/>
        <v>0</v>
      </c>
    </row>
    <row r="376" spans="1:11" ht="15.75" customHeight="1" hidden="1">
      <c r="A376" s="313"/>
      <c r="B376" s="316"/>
      <c r="C376" s="314"/>
      <c r="D376" s="314"/>
      <c r="E376" s="314"/>
      <c r="F376" s="314"/>
      <c r="G376" s="314"/>
      <c r="H376" s="315"/>
      <c r="I376" s="312"/>
      <c r="J376" s="312"/>
      <c r="K376" s="320"/>
    </row>
    <row r="377" spans="1:11" ht="15.75" customHeight="1" hidden="1">
      <c r="A377" s="301"/>
      <c r="B377" s="306" t="s">
        <v>545</v>
      </c>
      <c r="C377" s="310"/>
      <c r="D377" s="310"/>
      <c r="E377" s="310"/>
      <c r="F377" s="310"/>
      <c r="G377" s="310"/>
      <c r="H377" s="310"/>
      <c r="I377" s="307"/>
      <c r="J377" s="307"/>
      <c r="K377" s="321"/>
    </row>
    <row r="378" spans="1:11" ht="15.75" customHeight="1" hidden="1">
      <c r="A378" s="313"/>
      <c r="B378" s="299" t="s">
        <v>523</v>
      </c>
      <c r="C378" s="314"/>
      <c r="D378" s="314"/>
      <c r="E378" s="322">
        <f>E360-E370</f>
        <v>0</v>
      </c>
      <c r="F378" s="314"/>
      <c r="G378" s="322">
        <f>G360-G370</f>
        <v>0</v>
      </c>
      <c r="H378" s="323" t="s">
        <v>557</v>
      </c>
      <c r="I378" s="322">
        <f>I360-I370</f>
        <v>0</v>
      </c>
      <c r="J378" s="300" t="s">
        <v>558</v>
      </c>
      <c r="K378" s="307">
        <f>K360-K370</f>
        <v>0</v>
      </c>
    </row>
    <row r="379" spans="1:11" ht="15.75" customHeight="1" hidden="1">
      <c r="A379" s="313"/>
      <c r="B379" s="324" t="s">
        <v>530</v>
      </c>
      <c r="C379" s="325"/>
      <c r="D379" s="314"/>
      <c r="E379" s="326">
        <f>E367-E375</f>
        <v>0</v>
      </c>
      <c r="F379" s="314"/>
      <c r="G379" s="326">
        <f>G367-G375</f>
        <v>0</v>
      </c>
      <c r="H379" s="323" t="s">
        <v>557</v>
      </c>
      <c r="I379" s="326">
        <f>I367-I375</f>
        <v>0</v>
      </c>
      <c r="J379" s="300" t="s">
        <v>558</v>
      </c>
      <c r="K379" s="327">
        <f>K367-K375</f>
        <v>0</v>
      </c>
    </row>
    <row r="380" spans="4:8" ht="15.75" customHeight="1" hidden="1">
      <c r="D380" s="242"/>
      <c r="F380" s="242"/>
      <c r="H380" s="242"/>
    </row>
    <row r="381" spans="2:11" ht="12.75" customHeight="1" hidden="1">
      <c r="B381" s="555" t="s">
        <v>559</v>
      </c>
      <c r="C381" s="555"/>
      <c r="D381" s="555"/>
      <c r="E381" s="555"/>
      <c r="F381" s="555"/>
      <c r="G381" s="555"/>
      <c r="H381" s="555"/>
      <c r="I381" s="555"/>
      <c r="J381" s="555"/>
      <c r="K381" s="555"/>
    </row>
    <row r="382" spans="1:11" ht="30" customHeight="1" thickTop="1">
      <c r="A382" s="234" t="s">
        <v>717</v>
      </c>
      <c r="B382" s="329" t="s">
        <v>560</v>
      </c>
      <c r="I382" s="236" t="str">
        <f>I262</f>
        <v>01/01/2012</v>
      </c>
      <c r="J382" s="236"/>
      <c r="K382" s="236">
        <f>K245</f>
        <v>41274</v>
      </c>
    </row>
    <row r="383" spans="1:12" ht="18.75" customHeight="1">
      <c r="A383" s="180"/>
      <c r="B383" s="246" t="s">
        <v>561</v>
      </c>
      <c r="C383" s="181"/>
      <c r="D383" s="181"/>
      <c r="E383" s="181"/>
      <c r="F383" s="181"/>
      <c r="G383" s="181"/>
      <c r="H383" s="181"/>
      <c r="L383" s="254"/>
    </row>
    <row r="384" spans="1:14" s="39" customFormat="1" ht="18.75" customHeight="1">
      <c r="A384" s="180"/>
      <c r="B384" s="330"/>
      <c r="C384" s="331" t="s">
        <v>562</v>
      </c>
      <c r="D384" s="181"/>
      <c r="E384" s="181"/>
      <c r="F384" s="181"/>
      <c r="G384" s="181"/>
      <c r="H384" s="181"/>
      <c r="I384" s="174">
        <v>44037437507</v>
      </c>
      <c r="J384" s="174"/>
      <c r="K384" s="174">
        <v>23311187017</v>
      </c>
      <c r="L384" s="238"/>
      <c r="N384" s="164"/>
    </row>
    <row r="385" spans="1:14" s="334" customFormat="1" ht="18.75" customHeight="1">
      <c r="A385" s="332"/>
      <c r="B385" s="333"/>
      <c r="C385" s="331" t="s">
        <v>563</v>
      </c>
      <c r="D385" s="331"/>
      <c r="E385" s="331"/>
      <c r="F385" s="331"/>
      <c r="G385" s="331"/>
      <c r="H385" s="181"/>
      <c r="I385" s="174">
        <f>+K385</f>
        <v>97781600</v>
      </c>
      <c r="J385" s="174"/>
      <c r="K385" s="174">
        <v>97781600</v>
      </c>
      <c r="L385" s="187"/>
      <c r="N385" s="164"/>
    </row>
    <row r="386" spans="1:13" ht="21" customHeight="1" thickBot="1">
      <c r="A386" s="180"/>
      <c r="B386" s="183"/>
      <c r="C386" s="183" t="s">
        <v>435</v>
      </c>
      <c r="D386" s="181"/>
      <c r="E386" s="181"/>
      <c r="F386" s="181"/>
      <c r="G386" s="181"/>
      <c r="H386" s="181"/>
      <c r="I386" s="237">
        <f>SUM(I384:I385)</f>
        <v>44135219107</v>
      </c>
      <c r="J386" s="162"/>
      <c r="K386" s="237">
        <f>SUM(K384:K385)</f>
        <v>23408968617</v>
      </c>
      <c r="L386" s="238">
        <v>0</v>
      </c>
      <c r="M386" s="238">
        <v>-19863401462</v>
      </c>
    </row>
    <row r="387" spans="1:14" s="185" customFormat="1" ht="30" customHeight="1" hidden="1">
      <c r="A387" s="260" t="s">
        <v>717</v>
      </c>
      <c r="B387" s="261" t="s">
        <v>564</v>
      </c>
      <c r="C387" s="181"/>
      <c r="D387" s="181"/>
      <c r="E387" s="181"/>
      <c r="F387" s="181"/>
      <c r="G387" s="181"/>
      <c r="H387" s="181"/>
      <c r="I387" s="162"/>
      <c r="J387" s="162"/>
      <c r="K387" s="162"/>
      <c r="L387" s="250"/>
      <c r="N387" s="335"/>
    </row>
    <row r="388" spans="1:14" s="185" customFormat="1" ht="30.75" customHeight="1" hidden="1">
      <c r="A388" s="182"/>
      <c r="B388" s="336" t="s">
        <v>516</v>
      </c>
      <c r="C388" s="337"/>
      <c r="D388" s="283"/>
      <c r="E388" s="284" t="s">
        <v>565</v>
      </c>
      <c r="F388" s="283"/>
      <c r="G388" s="284" t="s">
        <v>566</v>
      </c>
      <c r="H388" s="183"/>
      <c r="I388" s="284" t="s">
        <v>567</v>
      </c>
      <c r="J388" s="162"/>
      <c r="K388" s="284" t="s">
        <v>568</v>
      </c>
      <c r="L388" s="252"/>
      <c r="N388" s="335"/>
    </row>
    <row r="389" spans="1:14" s="185" customFormat="1" ht="15.75" customHeight="1" hidden="1">
      <c r="A389" s="182"/>
      <c r="B389" s="338"/>
      <c r="C389" s="338"/>
      <c r="D389" s="283"/>
      <c r="E389" s="339"/>
      <c r="F389" s="283"/>
      <c r="G389" s="339"/>
      <c r="H389" s="183"/>
      <c r="I389" s="339"/>
      <c r="J389" s="162"/>
      <c r="K389" s="339"/>
      <c r="L389" s="252"/>
      <c r="N389" s="335"/>
    </row>
    <row r="390" spans="1:14" s="185" customFormat="1" ht="15.75" customHeight="1" hidden="1">
      <c r="A390" s="182"/>
      <c r="B390" s="285" t="s">
        <v>522</v>
      </c>
      <c r="C390" s="285"/>
      <c r="D390" s="285"/>
      <c r="E390" s="340"/>
      <c r="F390" s="338"/>
      <c r="G390" s="341"/>
      <c r="H390" s="342"/>
      <c r="I390" s="341"/>
      <c r="J390" s="174"/>
      <c r="K390" s="162">
        <f>E390+G390-I390</f>
        <v>0</v>
      </c>
      <c r="L390" s="251">
        <v>0</v>
      </c>
      <c r="N390" s="335"/>
    </row>
    <row r="391" spans="1:14" s="185" customFormat="1" ht="15.75" customHeight="1" hidden="1">
      <c r="A391" s="180"/>
      <c r="B391" s="80" t="s">
        <v>551</v>
      </c>
      <c r="C391" s="258"/>
      <c r="D391" s="258"/>
      <c r="E391" s="76"/>
      <c r="F391" s="76"/>
      <c r="G391" s="343"/>
      <c r="H391" s="258"/>
      <c r="I391" s="343"/>
      <c r="J391" s="174"/>
      <c r="K391" s="162">
        <f>E391+G391-I391</f>
        <v>0</v>
      </c>
      <c r="L391" s="250"/>
      <c r="N391" s="335"/>
    </row>
    <row r="392" spans="1:14" s="185" customFormat="1" ht="15.75" customHeight="1" hidden="1">
      <c r="A392" s="180"/>
      <c r="B392" s="80" t="s">
        <v>569</v>
      </c>
      <c r="C392" s="258"/>
      <c r="D392" s="258"/>
      <c r="E392" s="258"/>
      <c r="F392" s="258"/>
      <c r="G392" s="344"/>
      <c r="H392" s="258"/>
      <c r="I392" s="344"/>
      <c r="J392" s="174"/>
      <c r="K392" s="162">
        <f>E392+G392-I392</f>
        <v>0</v>
      </c>
      <c r="L392" s="250"/>
      <c r="N392" s="335"/>
    </row>
    <row r="393" spans="1:14" s="185" customFormat="1" ht="15.75" customHeight="1" hidden="1">
      <c r="A393" s="180"/>
      <c r="B393" s="80" t="s">
        <v>570</v>
      </c>
      <c r="C393" s="258"/>
      <c r="D393" s="258"/>
      <c r="E393" s="258"/>
      <c r="F393" s="258"/>
      <c r="G393" s="344"/>
      <c r="H393" s="258"/>
      <c r="I393" s="344"/>
      <c r="J393" s="174"/>
      <c r="K393" s="162">
        <f>E393+G393-I393</f>
        <v>0</v>
      </c>
      <c r="L393" s="250"/>
      <c r="N393" s="335"/>
    </row>
    <row r="394" spans="1:14" s="185" customFormat="1" ht="15.75" customHeight="1" hidden="1">
      <c r="A394" s="180"/>
      <c r="B394" s="345" t="s">
        <v>571</v>
      </c>
      <c r="C394" s="346"/>
      <c r="D394" s="258"/>
      <c r="E394" s="346"/>
      <c r="F394" s="258"/>
      <c r="G394" s="347"/>
      <c r="H394" s="258"/>
      <c r="I394" s="347"/>
      <c r="J394" s="174"/>
      <c r="K394" s="170">
        <f>E394+G394-I394</f>
        <v>0</v>
      </c>
      <c r="L394" s="250"/>
      <c r="N394" s="335"/>
    </row>
    <row r="395" spans="1:14" s="185" customFormat="1" ht="15.75" customHeight="1" hidden="1">
      <c r="A395" s="180"/>
      <c r="B395" s="80"/>
      <c r="C395" s="258"/>
      <c r="D395" s="258"/>
      <c r="E395" s="258"/>
      <c r="F395" s="258"/>
      <c r="G395" s="258"/>
      <c r="H395" s="258"/>
      <c r="I395" s="174"/>
      <c r="J395" s="174"/>
      <c r="K395" s="162"/>
      <c r="L395" s="348" t="s">
        <v>572</v>
      </c>
      <c r="N395" s="335"/>
    </row>
    <row r="396" spans="1:14" s="185" customFormat="1" ht="15.75" customHeight="1" hidden="1">
      <c r="A396" s="182"/>
      <c r="B396" s="285" t="s">
        <v>531</v>
      </c>
      <c r="C396" s="285"/>
      <c r="D396" s="285"/>
      <c r="E396" s="349"/>
      <c r="F396" s="338"/>
      <c r="G396" s="349"/>
      <c r="H396" s="342"/>
      <c r="I396" s="350"/>
      <c r="J396" s="174"/>
      <c r="K396" s="162">
        <f>E396+G396-I396</f>
        <v>0</v>
      </c>
      <c r="L396" s="251">
        <v>0</v>
      </c>
      <c r="N396" s="335"/>
    </row>
    <row r="397" spans="1:14" s="185" customFormat="1" ht="15.75" customHeight="1" hidden="1">
      <c r="A397" s="180"/>
      <c r="B397" s="80" t="s">
        <v>551</v>
      </c>
      <c r="C397" s="258"/>
      <c r="D397" s="258"/>
      <c r="E397" s="258"/>
      <c r="F397" s="258"/>
      <c r="G397" s="258"/>
      <c r="H397" s="258"/>
      <c r="I397" s="258"/>
      <c r="J397" s="174"/>
      <c r="K397" s="162">
        <f>E397+G397-I397</f>
        <v>0</v>
      </c>
      <c r="L397" s="250"/>
      <c r="N397" s="335"/>
    </row>
    <row r="398" spans="1:14" s="185" customFormat="1" ht="15.75" customHeight="1" hidden="1">
      <c r="A398" s="180"/>
      <c r="B398" s="80" t="s">
        <v>569</v>
      </c>
      <c r="C398" s="258"/>
      <c r="D398" s="258"/>
      <c r="E398" s="258"/>
      <c r="F398" s="258"/>
      <c r="G398" s="258"/>
      <c r="H398" s="258"/>
      <c r="I398" s="258"/>
      <c r="J398" s="174"/>
      <c r="K398" s="162">
        <f>E398+G398-I398</f>
        <v>0</v>
      </c>
      <c r="L398" s="250"/>
      <c r="N398" s="335"/>
    </row>
    <row r="399" spans="1:14" s="185" customFormat="1" ht="15.75" customHeight="1" hidden="1">
      <c r="A399" s="180"/>
      <c r="B399" s="80" t="s">
        <v>570</v>
      </c>
      <c r="C399" s="258"/>
      <c r="D399" s="258"/>
      <c r="E399" s="258"/>
      <c r="F399" s="258"/>
      <c r="G399" s="258"/>
      <c r="H399" s="258"/>
      <c r="I399" s="258"/>
      <c r="J399" s="174"/>
      <c r="K399" s="162">
        <f>E399+G399-I399</f>
        <v>0</v>
      </c>
      <c r="L399" s="250"/>
      <c r="N399" s="335"/>
    </row>
    <row r="400" spans="1:14" s="185" customFormat="1" ht="15.75" customHeight="1" hidden="1">
      <c r="A400" s="180"/>
      <c r="B400" s="345" t="s">
        <v>571</v>
      </c>
      <c r="C400" s="346"/>
      <c r="D400" s="258"/>
      <c r="E400" s="346"/>
      <c r="F400" s="258"/>
      <c r="G400" s="346"/>
      <c r="H400" s="258"/>
      <c r="I400" s="346"/>
      <c r="J400" s="174"/>
      <c r="K400" s="170">
        <f>E400+G400-I400</f>
        <v>0</v>
      </c>
      <c r="L400" s="250"/>
      <c r="N400" s="335"/>
    </row>
    <row r="401" spans="1:14" s="185" customFormat="1" ht="15.75" customHeight="1" hidden="1">
      <c r="A401" s="180"/>
      <c r="B401" s="80"/>
      <c r="C401" s="258"/>
      <c r="D401" s="258"/>
      <c r="E401" s="258"/>
      <c r="F401" s="258"/>
      <c r="G401" s="258"/>
      <c r="H401" s="258"/>
      <c r="I401" s="174"/>
      <c r="J401" s="174"/>
      <c r="K401" s="174"/>
      <c r="L401" s="250"/>
      <c r="N401" s="335"/>
    </row>
    <row r="402" spans="1:14" s="185" customFormat="1" ht="15.75" customHeight="1" hidden="1">
      <c r="A402" s="182"/>
      <c r="B402" s="285" t="s">
        <v>545</v>
      </c>
      <c r="C402" s="285"/>
      <c r="D402" s="285"/>
      <c r="E402" s="349"/>
      <c r="F402" s="338"/>
      <c r="G402" s="349"/>
      <c r="H402" s="342"/>
      <c r="I402" s="349"/>
      <c r="J402" s="174"/>
      <c r="K402" s="162">
        <f>K390-K396</f>
        <v>0</v>
      </c>
      <c r="L402" s="251">
        <v>0</v>
      </c>
      <c r="N402" s="335"/>
    </row>
    <row r="403" spans="1:14" s="185" customFormat="1" ht="15.75" customHeight="1" hidden="1">
      <c r="A403" s="180"/>
      <c r="B403" s="80" t="s">
        <v>551</v>
      </c>
      <c r="C403" s="258"/>
      <c r="D403" s="258"/>
      <c r="E403" s="258"/>
      <c r="F403" s="258"/>
      <c r="G403" s="258"/>
      <c r="H403" s="258"/>
      <c r="I403" s="174"/>
      <c r="J403" s="174"/>
      <c r="K403" s="174">
        <f>K391-K397</f>
        <v>0</v>
      </c>
      <c r="L403" s="250"/>
      <c r="N403" s="335"/>
    </row>
    <row r="404" spans="1:14" s="185" customFormat="1" ht="15.75" customHeight="1" hidden="1">
      <c r="A404" s="180"/>
      <c r="B404" s="80" t="s">
        <v>569</v>
      </c>
      <c r="C404" s="258"/>
      <c r="D404" s="258"/>
      <c r="E404" s="258"/>
      <c r="F404" s="258"/>
      <c r="G404" s="258"/>
      <c r="H404" s="258"/>
      <c r="I404" s="174"/>
      <c r="J404" s="174"/>
      <c r="K404" s="162">
        <f>E404+G404-I404</f>
        <v>0</v>
      </c>
      <c r="L404" s="250"/>
      <c r="N404" s="335"/>
    </row>
    <row r="405" spans="1:14" s="185" customFormat="1" ht="15.75" customHeight="1" hidden="1">
      <c r="A405" s="180"/>
      <c r="B405" s="80" t="s">
        <v>570</v>
      </c>
      <c r="C405" s="258"/>
      <c r="D405" s="258"/>
      <c r="E405" s="258"/>
      <c r="F405" s="258"/>
      <c r="G405" s="258"/>
      <c r="H405" s="258"/>
      <c r="I405" s="174"/>
      <c r="J405" s="174"/>
      <c r="K405" s="162">
        <f>E405+G405-I405</f>
        <v>0</v>
      </c>
      <c r="L405" s="250"/>
      <c r="N405" s="335"/>
    </row>
    <row r="406" spans="1:14" s="185" customFormat="1" ht="15.75" customHeight="1" hidden="1">
      <c r="A406" s="180"/>
      <c r="B406" s="291" t="s">
        <v>571</v>
      </c>
      <c r="C406" s="351"/>
      <c r="D406" s="258"/>
      <c r="E406" s="351"/>
      <c r="F406" s="258"/>
      <c r="G406" s="258"/>
      <c r="H406" s="258"/>
      <c r="I406" s="174"/>
      <c r="J406" s="174"/>
      <c r="K406" s="352">
        <f>K402</f>
        <v>0</v>
      </c>
      <c r="L406" s="251">
        <v>0</v>
      </c>
      <c r="N406" s="335"/>
    </row>
    <row r="407" spans="4:8" ht="15.75" customHeight="1" hidden="1">
      <c r="D407" s="242"/>
      <c r="F407" s="242"/>
      <c r="G407" s="242"/>
      <c r="H407" s="242"/>
    </row>
    <row r="408" spans="2:12" ht="15.75" customHeight="1" hidden="1">
      <c r="B408" s="176" t="s">
        <v>573</v>
      </c>
      <c r="C408" s="176"/>
      <c r="D408" s="176"/>
      <c r="E408" s="176"/>
      <c r="F408" s="176"/>
      <c r="G408" s="296"/>
      <c r="H408" s="296"/>
      <c r="I408" s="296"/>
      <c r="J408" s="176"/>
      <c r="K408" s="176"/>
      <c r="L408" s="39" t="s">
        <v>574</v>
      </c>
    </row>
    <row r="409" spans="1:14" s="38" customFormat="1" ht="19.5" customHeight="1" hidden="1">
      <c r="A409" s="175"/>
      <c r="B409" s="328" t="s">
        <v>575</v>
      </c>
      <c r="C409" s="329"/>
      <c r="D409" s="329"/>
      <c r="E409" s="329"/>
      <c r="F409" s="329"/>
      <c r="G409" s="190"/>
      <c r="H409" s="190"/>
      <c r="I409" s="190"/>
      <c r="J409" s="329"/>
      <c r="K409" s="245" t="s">
        <v>576</v>
      </c>
      <c r="L409" s="38" t="s">
        <v>577</v>
      </c>
      <c r="N409" s="164"/>
    </row>
    <row r="410" spans="1:14" s="39" customFormat="1" ht="15.75" customHeight="1" hidden="1">
      <c r="A410" s="172"/>
      <c r="B410" s="328"/>
      <c r="C410" s="328" t="s">
        <v>578</v>
      </c>
      <c r="D410" s="328"/>
      <c r="E410" s="328"/>
      <c r="F410" s="328"/>
      <c r="G410" s="214"/>
      <c r="H410" s="214"/>
      <c r="I410" s="214"/>
      <c r="J410" s="328"/>
      <c r="K410" s="328"/>
      <c r="N410" s="164"/>
    </row>
    <row r="411" spans="1:14" s="39" customFormat="1" ht="15.75" customHeight="1" hidden="1">
      <c r="A411" s="172"/>
      <c r="B411" s="328"/>
      <c r="C411" s="328" t="s">
        <v>579</v>
      </c>
      <c r="D411" s="328"/>
      <c r="E411" s="328"/>
      <c r="F411" s="328"/>
      <c r="G411" s="214"/>
      <c r="H411" s="214"/>
      <c r="I411" s="214"/>
      <c r="J411" s="328"/>
      <c r="K411" s="328"/>
      <c r="N411" s="164"/>
    </row>
    <row r="412" spans="1:14" s="39" customFormat="1" ht="15.75" customHeight="1" hidden="1">
      <c r="A412" s="172"/>
      <c r="B412" s="328"/>
      <c r="C412" s="328" t="s">
        <v>580</v>
      </c>
      <c r="D412" s="328"/>
      <c r="E412" s="328"/>
      <c r="F412" s="328"/>
      <c r="G412" s="214"/>
      <c r="H412" s="214"/>
      <c r="I412" s="214"/>
      <c r="J412" s="328"/>
      <c r="K412" s="328"/>
      <c r="N412" s="164"/>
    </row>
    <row r="413" spans="1:14" s="38" customFormat="1" ht="19.5" customHeight="1" hidden="1">
      <c r="A413" s="175"/>
      <c r="B413" s="328" t="s">
        <v>581</v>
      </c>
      <c r="C413" s="329"/>
      <c r="D413" s="329"/>
      <c r="E413" s="329"/>
      <c r="F413" s="329"/>
      <c r="G413" s="190"/>
      <c r="H413" s="190"/>
      <c r="I413" s="190"/>
      <c r="J413" s="329"/>
      <c r="K413" s="245" t="s">
        <v>576</v>
      </c>
      <c r="L413" s="38" t="s">
        <v>577</v>
      </c>
      <c r="N413" s="164"/>
    </row>
    <row r="414" spans="1:14" s="39" customFormat="1" ht="15.75" customHeight="1" hidden="1">
      <c r="A414" s="172"/>
      <c r="B414" s="328"/>
      <c r="C414" s="328" t="s">
        <v>528</v>
      </c>
      <c r="D414" s="328"/>
      <c r="E414" s="328"/>
      <c r="F414" s="328"/>
      <c r="G414" s="214"/>
      <c r="H414" s="214"/>
      <c r="I414" s="214"/>
      <c r="J414" s="328"/>
      <c r="K414" s="214"/>
      <c r="N414" s="164"/>
    </row>
    <row r="415" spans="1:14" s="39" customFormat="1" ht="15.75" customHeight="1" hidden="1">
      <c r="A415" s="172"/>
      <c r="B415" s="328"/>
      <c r="C415" s="328" t="s">
        <v>582</v>
      </c>
      <c r="D415" s="328"/>
      <c r="E415" s="328"/>
      <c r="F415" s="328"/>
      <c r="G415" s="214"/>
      <c r="H415" s="214"/>
      <c r="I415" s="214"/>
      <c r="J415" s="328"/>
      <c r="K415" s="214"/>
      <c r="N415" s="164"/>
    </row>
    <row r="416" spans="1:14" s="38" customFormat="1" ht="19.5" customHeight="1" hidden="1">
      <c r="A416" s="175"/>
      <c r="B416" s="328" t="s">
        <v>583</v>
      </c>
      <c r="C416" s="329"/>
      <c r="D416" s="329"/>
      <c r="E416" s="329"/>
      <c r="F416" s="329"/>
      <c r="G416" s="190"/>
      <c r="H416" s="190"/>
      <c r="I416" s="190"/>
      <c r="J416" s="329"/>
      <c r="K416" s="245"/>
      <c r="L416" s="38" t="s">
        <v>577</v>
      </c>
      <c r="N416" s="164"/>
    </row>
    <row r="417" spans="2:12" ht="15.75" customHeight="1" hidden="1">
      <c r="B417" s="353"/>
      <c r="C417" s="181" t="s">
        <v>584</v>
      </c>
      <c r="D417" s="181"/>
      <c r="E417" s="354"/>
      <c r="F417" s="181"/>
      <c r="G417" s="80"/>
      <c r="H417" s="80"/>
      <c r="L417" s="39" t="s">
        <v>585</v>
      </c>
    </row>
    <row r="418" spans="2:12" ht="15.75" customHeight="1" hidden="1">
      <c r="B418" s="353"/>
      <c r="C418" s="181" t="s">
        <v>586</v>
      </c>
      <c r="D418" s="181"/>
      <c r="E418" s="354"/>
      <c r="F418" s="181"/>
      <c r="G418" s="80"/>
      <c r="H418" s="80"/>
      <c r="L418" s="39" t="s">
        <v>587</v>
      </c>
    </row>
    <row r="419" spans="2:12" ht="15.75" customHeight="1" hidden="1">
      <c r="B419" s="353"/>
      <c r="C419" s="181" t="s">
        <v>588</v>
      </c>
      <c r="D419" s="181"/>
      <c r="E419" s="354"/>
      <c r="F419" s="181"/>
      <c r="G419" s="80"/>
      <c r="H419" s="80"/>
      <c r="L419" s="39" t="s">
        <v>589</v>
      </c>
    </row>
    <row r="420" spans="1:11" ht="30" customHeight="1" thickTop="1">
      <c r="A420" s="234" t="s">
        <v>417</v>
      </c>
      <c r="B420" s="355" t="s">
        <v>590</v>
      </c>
      <c r="G420" s="356"/>
      <c r="I420" s="162"/>
      <c r="J420" s="162"/>
      <c r="K420" s="162"/>
    </row>
    <row r="421" spans="1:12" ht="19.5" customHeight="1">
      <c r="A421" s="357"/>
      <c r="B421" s="355"/>
      <c r="E421" s="548">
        <f>K382</f>
        <v>41274</v>
      </c>
      <c r="F421" s="548"/>
      <c r="G421" s="548"/>
      <c r="H421" s="183"/>
      <c r="I421" s="549">
        <v>40909</v>
      </c>
      <c r="J421" s="549"/>
      <c r="K421" s="549"/>
      <c r="L421" s="39" t="s">
        <v>591</v>
      </c>
    </row>
    <row r="422" spans="1:11" ht="19.5" customHeight="1">
      <c r="A422" s="357"/>
      <c r="B422" s="355"/>
      <c r="E422" s="358" t="s">
        <v>592</v>
      </c>
      <c r="F422" s="359"/>
      <c r="G422" s="358" t="s">
        <v>593</v>
      </c>
      <c r="H422" s="360"/>
      <c r="I422" s="361" t="s">
        <v>592</v>
      </c>
      <c r="J422" s="359"/>
      <c r="K422" s="361" t="s">
        <v>593</v>
      </c>
    </row>
    <row r="423" spans="1:14" s="38" customFormat="1" ht="15.75" customHeight="1" hidden="1">
      <c r="A423" s="357"/>
      <c r="B423" s="176" t="s">
        <v>594</v>
      </c>
      <c r="C423" s="176"/>
      <c r="D423" s="176"/>
      <c r="E423" s="362"/>
      <c r="F423" s="362"/>
      <c r="G423" s="362"/>
      <c r="H423" s="362"/>
      <c r="I423" s="363"/>
      <c r="J423" s="363"/>
      <c r="K423" s="363"/>
      <c r="N423" s="164"/>
    </row>
    <row r="424" spans="1:14" s="38" customFormat="1" ht="27.75" customHeight="1" hidden="1">
      <c r="A424" s="357"/>
      <c r="B424" s="550" t="s">
        <v>595</v>
      </c>
      <c r="C424" s="550"/>
      <c r="D424" s="176"/>
      <c r="E424" s="200">
        <f>+E425</f>
        <v>0</v>
      </c>
      <c r="F424" s="200"/>
      <c r="G424" s="200">
        <f>+G425</f>
        <v>0</v>
      </c>
      <c r="H424" s="200"/>
      <c r="I424" s="200">
        <f>+I425</f>
        <v>0</v>
      </c>
      <c r="J424" s="174"/>
      <c r="K424" s="200">
        <f>+K425</f>
        <v>0</v>
      </c>
      <c r="N424" s="164"/>
    </row>
    <row r="425" spans="1:14" s="38" customFormat="1" ht="54" customHeight="1" hidden="1">
      <c r="A425" s="357"/>
      <c r="B425" s="176"/>
      <c r="C425" s="177"/>
      <c r="D425" s="176"/>
      <c r="E425" s="200"/>
      <c r="F425" s="200"/>
      <c r="G425" s="258"/>
      <c r="H425" s="200"/>
      <c r="I425" s="174"/>
      <c r="J425" s="174"/>
      <c r="K425" s="258"/>
      <c r="N425" s="164"/>
    </row>
    <row r="426" spans="1:14" s="38" customFormat="1" ht="28.5" customHeight="1">
      <c r="A426" s="357"/>
      <c r="B426" s="547" t="s">
        <v>596</v>
      </c>
      <c r="C426" s="547"/>
      <c r="D426" s="176"/>
      <c r="E426" s="200">
        <f>+E427</f>
        <v>27000</v>
      </c>
      <c r="F426" s="200"/>
      <c r="G426" s="200">
        <f>+G427</f>
        <v>270000000</v>
      </c>
      <c r="H426" s="200"/>
      <c r="I426" s="200">
        <f>+I427</f>
        <v>100000</v>
      </c>
      <c r="J426" s="174"/>
      <c r="K426" s="200">
        <f>+K427</f>
        <v>1000000000</v>
      </c>
      <c r="N426" s="164"/>
    </row>
    <row r="427" spans="1:14" s="38" customFormat="1" ht="54" customHeight="1">
      <c r="A427" s="357"/>
      <c r="B427" s="176"/>
      <c r="C427" s="177" t="s">
        <v>597</v>
      </c>
      <c r="D427" s="176"/>
      <c r="E427" s="200">
        <v>27000</v>
      </c>
      <c r="F427" s="200"/>
      <c r="G427" s="258">
        <f>E427*10000</f>
        <v>270000000</v>
      </c>
      <c r="H427" s="200"/>
      <c r="I427" s="174">
        <v>100000</v>
      </c>
      <c r="J427" s="174"/>
      <c r="K427" s="258">
        <v>1000000000</v>
      </c>
      <c r="N427" s="164"/>
    </row>
    <row r="428" spans="1:14" s="38" customFormat="1" ht="15.75" customHeight="1">
      <c r="A428" s="357"/>
      <c r="B428" s="176" t="s">
        <v>598</v>
      </c>
      <c r="C428" s="176"/>
      <c r="D428" s="176"/>
      <c r="E428" s="365">
        <f>E429+E434+E436+E437+E438</f>
        <v>1053258</v>
      </c>
      <c r="F428" s="365"/>
      <c r="G428" s="365">
        <f>G429+G434+G436+G437+G438</f>
        <v>12144580000</v>
      </c>
      <c r="H428" s="365"/>
      <c r="I428" s="365">
        <f>I429+I434+I436+I437+I438</f>
        <v>1217700</v>
      </c>
      <c r="J428" s="162"/>
      <c r="K428" s="365">
        <f>K429+K434+K436+K437+K438</f>
        <v>24439630832</v>
      </c>
      <c r="N428" s="164"/>
    </row>
    <row r="429" spans="1:11" ht="15.75" customHeight="1">
      <c r="A429" s="357"/>
      <c r="B429" s="366"/>
      <c r="C429" s="173" t="s">
        <v>599</v>
      </c>
      <c r="E429" s="200">
        <f>SUM(E430:E433)</f>
        <v>1053258</v>
      </c>
      <c r="F429" s="200"/>
      <c r="G429" s="200">
        <f>SUM(G430:G433)</f>
        <v>10534580000</v>
      </c>
      <c r="H429" s="200"/>
      <c r="I429" s="200">
        <f>SUM(I430:I433)</f>
        <v>1217700</v>
      </c>
      <c r="K429" s="200">
        <f>SUM(K430:K433)</f>
        <v>12181000000</v>
      </c>
    </row>
    <row r="430" spans="1:14" s="38" customFormat="1" ht="54" customHeight="1">
      <c r="A430" s="357"/>
      <c r="B430" s="176"/>
      <c r="C430" s="177" t="s">
        <v>600</v>
      </c>
      <c r="D430" s="176"/>
      <c r="E430" s="367">
        <v>1033258</v>
      </c>
      <c r="F430" s="367"/>
      <c r="G430" s="367">
        <f>(+E430*10000)</f>
        <v>10332580000</v>
      </c>
      <c r="H430" s="368"/>
      <c r="I430" s="367">
        <v>1197700</v>
      </c>
      <c r="J430" s="367"/>
      <c r="K430" s="257">
        <v>11979000000</v>
      </c>
      <c r="N430" s="164"/>
    </row>
    <row r="431" spans="1:14" s="38" customFormat="1" ht="34.5" customHeight="1">
      <c r="A431" s="357"/>
      <c r="B431" s="176"/>
      <c r="C431" s="177" t="s">
        <v>601</v>
      </c>
      <c r="D431" s="176"/>
      <c r="E431" s="367">
        <v>20000</v>
      </c>
      <c r="F431" s="367"/>
      <c r="G431" s="367">
        <v>202000000</v>
      </c>
      <c r="H431" s="368"/>
      <c r="I431" s="367">
        <v>20000</v>
      </c>
      <c r="J431" s="367"/>
      <c r="K431" s="257">
        <v>202000000</v>
      </c>
      <c r="L431" s="255">
        <v>0</v>
      </c>
      <c r="N431" s="164"/>
    </row>
    <row r="432" spans="1:14" s="38" customFormat="1" ht="54" customHeight="1" hidden="1">
      <c r="A432" s="357"/>
      <c r="B432" s="176"/>
      <c r="C432" s="177" t="s">
        <v>602</v>
      </c>
      <c r="D432" s="176"/>
      <c r="E432" s="367">
        <v>0</v>
      </c>
      <c r="F432" s="367"/>
      <c r="G432" s="367">
        <v>0</v>
      </c>
      <c r="H432" s="368"/>
      <c r="I432" s="367"/>
      <c r="J432" s="367"/>
      <c r="K432" s="257"/>
      <c r="N432" s="164"/>
    </row>
    <row r="433" spans="1:14" s="38" customFormat="1" ht="54" customHeight="1" hidden="1">
      <c r="A433" s="357"/>
      <c r="B433" s="176"/>
      <c r="C433" s="177" t="s">
        <v>603</v>
      </c>
      <c r="D433" s="176"/>
      <c r="E433" s="367">
        <v>0</v>
      </c>
      <c r="F433" s="367"/>
      <c r="G433" s="367">
        <v>0</v>
      </c>
      <c r="H433" s="368"/>
      <c r="I433" s="367"/>
      <c r="J433" s="367"/>
      <c r="K433" s="257"/>
      <c r="N433" s="164"/>
    </row>
    <row r="434" spans="1:8" ht="15.75" customHeight="1" hidden="1">
      <c r="A434" s="357"/>
      <c r="B434" s="366"/>
      <c r="C434" s="173" t="s">
        <v>604</v>
      </c>
      <c r="E434" s="200"/>
      <c r="F434" s="200"/>
      <c r="G434" s="200"/>
      <c r="H434" s="200"/>
    </row>
    <row r="435" spans="1:8" ht="15.75" customHeight="1" hidden="1">
      <c r="A435" s="357"/>
      <c r="B435" s="366"/>
      <c r="C435" s="202" t="s">
        <v>605</v>
      </c>
      <c r="E435" s="200"/>
      <c r="F435" s="200"/>
      <c r="G435" s="200"/>
      <c r="H435" s="200"/>
    </row>
    <row r="436" spans="1:8" ht="15.75" customHeight="1" hidden="1">
      <c r="A436" s="357"/>
      <c r="B436" s="366"/>
      <c r="C436" s="173" t="s">
        <v>606</v>
      </c>
      <c r="E436" s="200"/>
      <c r="F436" s="200"/>
      <c r="G436" s="200"/>
      <c r="H436" s="200"/>
    </row>
    <row r="437" spans="1:8" ht="15.75" customHeight="1" hidden="1">
      <c r="A437" s="357"/>
      <c r="B437" s="366"/>
      <c r="C437" s="173" t="s">
        <v>607</v>
      </c>
      <c r="E437" s="200"/>
      <c r="F437" s="200"/>
      <c r="G437" s="200"/>
      <c r="H437" s="200"/>
    </row>
    <row r="438" spans="1:11" ht="15.75" customHeight="1">
      <c r="A438" s="357"/>
      <c r="B438" s="366"/>
      <c r="C438" s="369" t="s">
        <v>608</v>
      </c>
      <c r="D438" s="369"/>
      <c r="E438" s="370"/>
      <c r="F438" s="370"/>
      <c r="G438" s="370">
        <f>SUM(G439:G440)</f>
        <v>1610000000</v>
      </c>
      <c r="H438" s="370"/>
      <c r="I438" s="370"/>
      <c r="J438" s="364"/>
      <c r="K438" s="370">
        <f>SUM(K439:K440)</f>
        <v>12258630832</v>
      </c>
    </row>
    <row r="439" spans="1:14" s="38" customFormat="1" ht="31.5" customHeight="1">
      <c r="A439" s="357"/>
      <c r="B439" s="176"/>
      <c r="C439" s="177" t="s">
        <v>609</v>
      </c>
      <c r="D439" s="176"/>
      <c r="E439" s="367">
        <v>0</v>
      </c>
      <c r="F439" s="367"/>
      <c r="G439" s="257">
        <f>K439</f>
        <v>1610000000</v>
      </c>
      <c r="H439" s="368"/>
      <c r="I439" s="367">
        <v>0</v>
      </c>
      <c r="J439" s="367"/>
      <c r="K439" s="257">
        <v>1610000000</v>
      </c>
      <c r="N439" s="164"/>
    </row>
    <row r="440" spans="1:14" s="38" customFormat="1" ht="54" customHeight="1">
      <c r="A440" s="357"/>
      <c r="B440" s="176"/>
      <c r="C440" s="177" t="s">
        <v>610</v>
      </c>
      <c r="D440" s="176"/>
      <c r="E440" s="367">
        <v>0</v>
      </c>
      <c r="F440" s="367"/>
      <c r="G440" s="257">
        <v>0</v>
      </c>
      <c r="H440" s="257"/>
      <c r="I440" s="367">
        <v>0</v>
      </c>
      <c r="J440" s="367"/>
      <c r="K440" s="257">
        <v>10648630832</v>
      </c>
      <c r="L440" s="257"/>
      <c r="N440" s="164"/>
    </row>
    <row r="441" spans="1:14" s="38" customFormat="1" ht="32.25" customHeight="1">
      <c r="A441" s="357"/>
      <c r="B441" s="547" t="s">
        <v>611</v>
      </c>
      <c r="C441" s="547"/>
      <c r="D441" s="176"/>
      <c r="E441" s="200">
        <v>0</v>
      </c>
      <c r="F441" s="200"/>
      <c r="G441" s="200">
        <v>0</v>
      </c>
      <c r="H441" s="200"/>
      <c r="I441" s="174">
        <v>0</v>
      </c>
      <c r="J441" s="174"/>
      <c r="K441" s="174">
        <v>0</v>
      </c>
      <c r="L441" s="38" t="s">
        <v>612</v>
      </c>
      <c r="N441" s="164"/>
    </row>
    <row r="442" spans="1:13" ht="21" customHeight="1" thickBot="1">
      <c r="A442" s="180"/>
      <c r="B442" s="183"/>
      <c r="C442" s="183" t="s">
        <v>435</v>
      </c>
      <c r="D442" s="181"/>
      <c r="E442" s="371">
        <f>+E424+E428+E426</f>
        <v>1080258</v>
      </c>
      <c r="F442" s="371"/>
      <c r="G442" s="371">
        <f>+G424+G428+G426</f>
        <v>12414580000</v>
      </c>
      <c r="H442" s="372"/>
      <c r="I442" s="371">
        <f>+I424+I428+I426</f>
        <v>1317700</v>
      </c>
      <c r="J442" s="371"/>
      <c r="K442" s="371">
        <f>+K424+K428+K426</f>
        <v>25439630832</v>
      </c>
      <c r="L442" s="238">
        <v>0</v>
      </c>
      <c r="M442" s="238">
        <v>-2353580000</v>
      </c>
    </row>
    <row r="443" spans="1:13" ht="30" customHeight="1" thickTop="1">
      <c r="A443" s="180"/>
      <c r="B443" s="176" t="s">
        <v>446</v>
      </c>
      <c r="C443" s="183"/>
      <c r="D443" s="181"/>
      <c r="E443" s="181"/>
      <c r="F443" s="181"/>
      <c r="G443" s="181"/>
      <c r="H443" s="181"/>
      <c r="I443" s="162"/>
      <c r="J443" s="162"/>
      <c r="K443" s="162"/>
      <c r="L443" s="238"/>
      <c r="M443" s="238">
        <v>-135558</v>
      </c>
    </row>
    <row r="444" spans="1:13" ht="30.75" customHeight="1">
      <c r="A444" s="180"/>
      <c r="B444" s="545" t="s">
        <v>793</v>
      </c>
      <c r="C444" s="545"/>
      <c r="D444" s="545"/>
      <c r="E444" s="545"/>
      <c r="F444" s="545"/>
      <c r="G444" s="545"/>
      <c r="H444" s="545"/>
      <c r="I444" s="545"/>
      <c r="J444" s="545"/>
      <c r="K444" s="545"/>
      <c r="L444" s="238"/>
      <c r="M444" s="238"/>
    </row>
    <row r="445" spans="1:13" ht="45" customHeight="1" hidden="1">
      <c r="A445" s="180"/>
      <c r="B445" s="545" t="s">
        <v>794</v>
      </c>
      <c r="C445" s="545"/>
      <c r="D445" s="545"/>
      <c r="E445" s="545"/>
      <c r="F445" s="545"/>
      <c r="G445" s="545"/>
      <c r="H445" s="545"/>
      <c r="I445" s="545"/>
      <c r="J445" s="545"/>
      <c r="K445" s="545"/>
      <c r="L445" s="238"/>
      <c r="M445" s="238">
        <v>7573014000</v>
      </c>
    </row>
    <row r="446" spans="1:14" ht="36" customHeight="1">
      <c r="A446" s="180"/>
      <c r="B446" s="545" t="s">
        <v>795</v>
      </c>
      <c r="C446" s="545"/>
      <c r="D446" s="545"/>
      <c r="E446" s="545"/>
      <c r="F446" s="545"/>
      <c r="G446" s="545"/>
      <c r="H446" s="545"/>
      <c r="I446" s="545"/>
      <c r="J446" s="545"/>
      <c r="K446" s="545"/>
      <c r="L446" s="238"/>
      <c r="M446" s="238">
        <v>5619628255</v>
      </c>
      <c r="N446" s="164">
        <v>13192642255</v>
      </c>
    </row>
    <row r="447" spans="1:13" ht="45.75" customHeight="1">
      <c r="A447" s="180"/>
      <c r="B447" s="545" t="s">
        <v>796</v>
      </c>
      <c r="C447" s="545"/>
      <c r="D447" s="545"/>
      <c r="E447" s="545"/>
      <c r="F447" s="545"/>
      <c r="G447" s="545"/>
      <c r="H447" s="545"/>
      <c r="I447" s="545"/>
      <c r="J447" s="545"/>
      <c r="K447" s="545"/>
      <c r="L447" s="238"/>
      <c r="M447" s="238"/>
    </row>
    <row r="448" spans="1:11" ht="30" customHeight="1" hidden="1">
      <c r="A448" s="234" t="s">
        <v>422</v>
      </c>
      <c r="B448" s="329" t="s">
        <v>797</v>
      </c>
      <c r="I448" s="236" t="str">
        <f>'[1]TTC'!D14</f>
        <v>01/01/2011</v>
      </c>
      <c r="J448" s="236"/>
      <c r="K448" s="236" t="str">
        <f>'[1]TTC'!D13</f>
        <v>31/03/2011</v>
      </c>
    </row>
    <row r="449" spans="1:13" ht="15.75" customHeight="1" hidden="1">
      <c r="A449" s="175"/>
      <c r="B449" s="183" t="s">
        <v>798</v>
      </c>
      <c r="C449" s="183"/>
      <c r="D449" s="183"/>
      <c r="E449" s="183"/>
      <c r="F449" s="183"/>
      <c r="G449" s="183"/>
      <c r="H449" s="183"/>
      <c r="I449" s="162">
        <f>SUM(I450:I456)</f>
        <v>0</v>
      </c>
      <c r="J449" s="162"/>
      <c r="K449" s="162">
        <f>SUM(K450:K456)</f>
        <v>0</v>
      </c>
      <c r="L449" s="238">
        <v>-132313400</v>
      </c>
      <c r="M449" s="238">
        <v>-132313400</v>
      </c>
    </row>
    <row r="450" spans="3:8" ht="15.75" customHeight="1" hidden="1">
      <c r="C450" s="163"/>
      <c r="D450" s="181"/>
      <c r="E450" s="181"/>
      <c r="F450" s="181"/>
      <c r="G450" s="181"/>
      <c r="H450" s="181"/>
    </row>
    <row r="451" spans="3:8" ht="15.75" customHeight="1" hidden="1">
      <c r="C451" s="214" t="s">
        <v>799</v>
      </c>
      <c r="D451" s="181"/>
      <c r="E451" s="181"/>
      <c r="F451" s="181"/>
      <c r="G451" s="181"/>
      <c r="H451" s="181"/>
    </row>
    <row r="452" spans="3:8" ht="15.75" customHeight="1" hidden="1">
      <c r="C452" s="214" t="s">
        <v>800</v>
      </c>
      <c r="D452" s="181"/>
      <c r="E452" s="181"/>
      <c r="F452" s="181"/>
      <c r="G452" s="181"/>
      <c r="H452" s="181"/>
    </row>
    <row r="453" spans="3:8" ht="15.75" customHeight="1" hidden="1">
      <c r="C453" s="214" t="s">
        <v>801</v>
      </c>
      <c r="D453" s="181"/>
      <c r="E453" s="181"/>
      <c r="F453" s="181"/>
      <c r="G453" s="181"/>
      <c r="H453" s="181"/>
    </row>
    <row r="454" spans="3:8" ht="15.75" customHeight="1" hidden="1">
      <c r="C454" s="214" t="s">
        <v>802</v>
      </c>
      <c r="D454" s="181"/>
      <c r="E454" s="181"/>
      <c r="F454" s="181"/>
      <c r="G454" s="181"/>
      <c r="H454" s="181"/>
    </row>
    <row r="455" spans="3:8" ht="15.75" customHeight="1" hidden="1">
      <c r="C455" s="214" t="s">
        <v>803</v>
      </c>
      <c r="D455" s="181"/>
      <c r="E455" s="181"/>
      <c r="F455" s="181"/>
      <c r="G455" s="181"/>
      <c r="H455" s="181"/>
    </row>
    <row r="456" spans="3:8" ht="15.75" customHeight="1" hidden="1">
      <c r="C456" s="214" t="s">
        <v>804</v>
      </c>
      <c r="D456" s="181"/>
      <c r="E456" s="181"/>
      <c r="F456" s="181"/>
      <c r="G456" s="181"/>
      <c r="H456" s="181"/>
    </row>
    <row r="457" spans="1:13" ht="15.75" customHeight="1" hidden="1">
      <c r="A457" s="175"/>
      <c r="B457" s="183" t="s">
        <v>805</v>
      </c>
      <c r="C457" s="183"/>
      <c r="D457" s="183"/>
      <c r="E457" s="183"/>
      <c r="F457" s="183"/>
      <c r="G457" s="183"/>
      <c r="H457" s="183"/>
      <c r="I457" s="162">
        <f>I458</f>
        <v>0</v>
      </c>
      <c r="J457" s="162"/>
      <c r="K457" s="162">
        <f>K458</f>
        <v>0</v>
      </c>
      <c r="L457" s="238">
        <v>-320000000</v>
      </c>
      <c r="M457" s="238">
        <v>-320000000</v>
      </c>
    </row>
    <row r="458" spans="2:11" ht="15.75" customHeight="1" hidden="1">
      <c r="B458" s="181"/>
      <c r="C458" s="181" t="s">
        <v>806</v>
      </c>
      <c r="D458" s="181"/>
      <c r="E458" s="181"/>
      <c r="F458" s="181"/>
      <c r="G458" s="181"/>
      <c r="H458" s="181"/>
      <c r="I458" s="174">
        <f>+I459</f>
        <v>0</v>
      </c>
      <c r="K458" s="174">
        <f>+K459</f>
        <v>0</v>
      </c>
    </row>
    <row r="459" spans="1:14" s="39" customFormat="1" ht="9.75" customHeight="1" hidden="1">
      <c r="A459" s="172"/>
      <c r="B459" s="173"/>
      <c r="C459" s="546"/>
      <c r="D459" s="546"/>
      <c r="E459" s="546"/>
      <c r="F459" s="373"/>
      <c r="G459" s="373"/>
      <c r="H459" s="373"/>
      <c r="I459" s="268"/>
      <c r="J459" s="268"/>
      <c r="K459" s="268"/>
      <c r="N459" s="164"/>
    </row>
    <row r="460" spans="1:13" ht="8.25" customHeight="1" hidden="1">
      <c r="A460" s="180"/>
      <c r="B460" s="183"/>
      <c r="C460" s="183" t="s">
        <v>435</v>
      </c>
      <c r="D460" s="181"/>
      <c r="E460" s="181"/>
      <c r="F460" s="181"/>
      <c r="G460" s="181"/>
      <c r="H460" s="181"/>
      <c r="I460" s="237">
        <f>I457+I449</f>
        <v>0</v>
      </c>
      <c r="J460" s="162"/>
      <c r="K460" s="237">
        <f>K457+K449</f>
        <v>0</v>
      </c>
      <c r="L460" s="238">
        <v>-452313400</v>
      </c>
      <c r="M460" s="238">
        <v>-452313400</v>
      </c>
    </row>
    <row r="461" spans="1:11" ht="30" customHeight="1">
      <c r="A461" s="234" t="s">
        <v>422</v>
      </c>
      <c r="B461" s="329" t="s">
        <v>807</v>
      </c>
      <c r="I461" s="236" t="str">
        <f>I382</f>
        <v>01/01/2012</v>
      </c>
      <c r="J461" s="236"/>
      <c r="K461" s="236">
        <f>K382</f>
        <v>41274</v>
      </c>
    </row>
    <row r="462" spans="1:14" s="39" customFormat="1" ht="15.75" customHeight="1">
      <c r="A462" s="180"/>
      <c r="B462" s="181" t="s">
        <v>808</v>
      </c>
      <c r="C462" s="181"/>
      <c r="D462" s="181"/>
      <c r="E462" s="181"/>
      <c r="F462" s="181"/>
      <c r="G462" s="181"/>
      <c r="H462" s="181"/>
      <c r="I462" s="174">
        <f>47058269631-I465-I472</f>
        <v>40618954397</v>
      </c>
      <c r="J462" s="174"/>
      <c r="K462" s="174">
        <v>37790930386</v>
      </c>
      <c r="N462" s="164"/>
    </row>
    <row r="463" spans="1:14" s="39" customFormat="1" ht="15.75" customHeight="1" hidden="1">
      <c r="A463" s="180"/>
      <c r="B463" s="374" t="s">
        <v>809</v>
      </c>
      <c r="C463" s="181" t="s">
        <v>810</v>
      </c>
      <c r="D463" s="181"/>
      <c r="E463" s="181"/>
      <c r="F463" s="181"/>
      <c r="G463" s="181"/>
      <c r="H463" s="181"/>
      <c r="I463" s="257">
        <v>39148203101</v>
      </c>
      <c r="J463" s="174"/>
      <c r="K463" s="257">
        <v>29598003491</v>
      </c>
      <c r="N463" s="164"/>
    </row>
    <row r="464" spans="1:14" s="39" customFormat="1" ht="15.75" customHeight="1" hidden="1">
      <c r="A464" s="180"/>
      <c r="B464" s="374" t="s">
        <v>811</v>
      </c>
      <c r="C464" s="181" t="s">
        <v>812</v>
      </c>
      <c r="D464" s="181"/>
      <c r="E464" s="181"/>
      <c r="F464" s="181"/>
      <c r="G464" s="181"/>
      <c r="H464" s="181"/>
      <c r="I464" s="257">
        <v>2789126720</v>
      </c>
      <c r="J464" s="174"/>
      <c r="K464" s="257">
        <v>0</v>
      </c>
      <c r="N464" s="164"/>
    </row>
    <row r="465" spans="1:14" s="39" customFormat="1" ht="15.75" customHeight="1">
      <c r="A465" s="180"/>
      <c r="B465" s="181" t="s">
        <v>813</v>
      </c>
      <c r="C465" s="181"/>
      <c r="D465" s="181"/>
      <c r="E465" s="181"/>
      <c r="F465" s="181"/>
      <c r="G465" s="181"/>
      <c r="H465" s="181"/>
      <c r="I465" s="174">
        <f>4152000000+1950000000</f>
        <v>6102000000</v>
      </c>
      <c r="J465" s="174"/>
      <c r="K465" s="174">
        <v>4100000000</v>
      </c>
      <c r="N465" s="164"/>
    </row>
    <row r="466" spans="1:14" s="39" customFormat="1" ht="15.75" customHeight="1" hidden="1">
      <c r="A466" s="250"/>
      <c r="B466" s="374" t="s">
        <v>814</v>
      </c>
      <c r="C466" s="181" t="s">
        <v>815</v>
      </c>
      <c r="D466" s="181"/>
      <c r="E466" s="181"/>
      <c r="F466" s="181"/>
      <c r="G466" s="181"/>
      <c r="H466" s="181"/>
      <c r="I466" s="174">
        <v>100000000</v>
      </c>
      <c r="J466" s="174"/>
      <c r="K466" s="257">
        <v>0</v>
      </c>
      <c r="L466" s="250"/>
      <c r="N466" s="164"/>
    </row>
    <row r="467" spans="1:14" s="39" customFormat="1" ht="15.75" customHeight="1" hidden="1">
      <c r="A467" s="180"/>
      <c r="B467" s="374" t="s">
        <v>816</v>
      </c>
      <c r="C467" s="181" t="s">
        <v>817</v>
      </c>
      <c r="D467" s="181"/>
      <c r="E467" s="181"/>
      <c r="F467" s="181"/>
      <c r="G467" s="181"/>
      <c r="H467" s="181"/>
      <c r="I467" s="174">
        <v>300000000</v>
      </c>
      <c r="J467" s="174"/>
      <c r="K467" s="257">
        <v>0</v>
      </c>
      <c r="L467" s="250"/>
      <c r="N467" s="164"/>
    </row>
    <row r="468" spans="1:14" s="39" customFormat="1" ht="15.75" customHeight="1" hidden="1">
      <c r="A468" s="180"/>
      <c r="B468" s="374" t="s">
        <v>818</v>
      </c>
      <c r="C468" s="181" t="s">
        <v>819</v>
      </c>
      <c r="D468" s="181"/>
      <c r="E468" s="181"/>
      <c r="F468" s="181"/>
      <c r="G468" s="181"/>
      <c r="H468" s="181"/>
      <c r="I468" s="174">
        <v>3450000000</v>
      </c>
      <c r="J468" s="174"/>
      <c r="K468" s="162">
        <v>0</v>
      </c>
      <c r="L468" s="250"/>
      <c r="N468" s="164"/>
    </row>
    <row r="469" spans="1:14" s="39" customFormat="1" ht="15.75" customHeight="1" hidden="1">
      <c r="A469" s="180"/>
      <c r="B469" s="374"/>
      <c r="C469" s="181" t="s">
        <v>466</v>
      </c>
      <c r="D469" s="181"/>
      <c r="E469" s="181"/>
      <c r="F469" s="181"/>
      <c r="G469" s="181"/>
      <c r="H469" s="181"/>
      <c r="I469" s="257">
        <v>2277753118</v>
      </c>
      <c r="J469" s="174"/>
      <c r="K469" s="257">
        <v>654425118</v>
      </c>
      <c r="L469" s="250"/>
      <c r="N469" s="164"/>
    </row>
    <row r="470" spans="1:14" s="39" customFormat="1" ht="15.75" customHeight="1" hidden="1">
      <c r="A470" s="180"/>
      <c r="B470" s="374" t="s">
        <v>820</v>
      </c>
      <c r="C470" s="181" t="s">
        <v>821</v>
      </c>
      <c r="D470" s="181"/>
      <c r="E470" s="181"/>
      <c r="F470" s="181"/>
      <c r="G470" s="181"/>
      <c r="H470" s="181"/>
      <c r="I470" s="174">
        <f>+K470</f>
        <v>1000000000</v>
      </c>
      <c r="J470" s="174"/>
      <c r="K470" s="257">
        <v>1000000000</v>
      </c>
      <c r="L470" s="250"/>
      <c r="N470" s="164"/>
    </row>
    <row r="471" spans="1:14" s="39" customFormat="1" ht="15.75" customHeight="1" hidden="1">
      <c r="A471" s="180"/>
      <c r="B471" s="374" t="s">
        <v>822</v>
      </c>
      <c r="C471" s="181" t="s">
        <v>823</v>
      </c>
      <c r="D471" s="181"/>
      <c r="E471" s="181"/>
      <c r="F471" s="181"/>
      <c r="G471" s="181"/>
      <c r="H471" s="181"/>
      <c r="I471" s="174">
        <v>4152000000</v>
      </c>
      <c r="J471" s="174"/>
      <c r="K471" s="257">
        <v>0</v>
      </c>
      <c r="L471" s="250"/>
      <c r="N471" s="164"/>
    </row>
    <row r="472" spans="1:14" s="39" customFormat="1" ht="15.75" customHeight="1">
      <c r="A472" s="180"/>
      <c r="B472" s="181" t="s">
        <v>824</v>
      </c>
      <c r="C472" s="181"/>
      <c r="D472" s="181"/>
      <c r="E472" s="181"/>
      <c r="F472" s="181"/>
      <c r="G472" s="181"/>
      <c r="H472" s="181"/>
      <c r="I472" s="174">
        <f>+I473+I474</f>
        <v>337315234</v>
      </c>
      <c r="J472" s="174"/>
      <c r="K472" s="174">
        <f>+K473+K474</f>
        <v>3995259783</v>
      </c>
      <c r="L472" s="250"/>
      <c r="N472" s="164"/>
    </row>
    <row r="473" spans="1:14" s="39" customFormat="1" ht="15.75" customHeight="1">
      <c r="A473" s="180"/>
      <c r="B473" s="181"/>
      <c r="C473" s="181" t="s">
        <v>825</v>
      </c>
      <c r="D473" s="181"/>
      <c r="E473" s="181"/>
      <c r="F473" s="181"/>
      <c r="G473" s="181"/>
      <c r="H473" s="181"/>
      <c r="I473" s="174">
        <v>0</v>
      </c>
      <c r="J473" s="174"/>
      <c r="K473" s="174">
        <f>4043910575-48650792</f>
        <v>3995259783</v>
      </c>
      <c r="L473" s="250"/>
      <c r="M473" s="238"/>
      <c r="N473" s="164"/>
    </row>
    <row r="474" spans="1:14" s="39" customFormat="1" ht="15.75" customHeight="1">
      <c r="A474" s="180"/>
      <c r="B474" s="181"/>
      <c r="C474" s="181" t="s">
        <v>826</v>
      </c>
      <c r="D474" s="181"/>
      <c r="E474" s="181"/>
      <c r="F474" s="181"/>
      <c r="G474" s="181"/>
      <c r="H474" s="181"/>
      <c r="I474" s="174">
        <v>337315234</v>
      </c>
      <c r="J474" s="174"/>
      <c r="K474" s="174">
        <v>0</v>
      </c>
      <c r="L474" s="238">
        <v>437018601</v>
      </c>
      <c r="N474" s="164"/>
    </row>
    <row r="475" spans="1:13" ht="21" customHeight="1" thickBot="1">
      <c r="A475" s="180"/>
      <c r="B475" s="183"/>
      <c r="C475" s="183" t="s">
        <v>435</v>
      </c>
      <c r="D475" s="181"/>
      <c r="E475" s="181"/>
      <c r="F475" s="181"/>
      <c r="G475" s="181"/>
      <c r="H475" s="181"/>
      <c r="I475" s="237">
        <f>+I462+I465+I472</f>
        <v>47058269631</v>
      </c>
      <c r="J475" s="162"/>
      <c r="K475" s="237">
        <f>+K462+K465+K472</f>
        <v>45886190169</v>
      </c>
      <c r="L475" s="238">
        <v>0</v>
      </c>
      <c r="M475" s="238">
        <v>0</v>
      </c>
    </row>
    <row r="476" spans="1:13" ht="6.75" customHeight="1" thickTop="1">
      <c r="A476" s="180"/>
      <c r="B476" s="183"/>
      <c r="C476" s="183"/>
      <c r="D476" s="181"/>
      <c r="E476" s="181"/>
      <c r="F476" s="181"/>
      <c r="G476" s="181"/>
      <c r="H476" s="181"/>
      <c r="I476" s="162"/>
      <c r="J476" s="162"/>
      <c r="K476" s="162"/>
      <c r="L476" s="238"/>
      <c r="M476" s="238"/>
    </row>
    <row r="477" spans="1:13" ht="75" customHeight="1" hidden="1">
      <c r="A477" s="180"/>
      <c r="B477" s="532" t="s">
        <v>623</v>
      </c>
      <c r="C477" s="532"/>
      <c r="D477" s="532"/>
      <c r="E477" s="532"/>
      <c r="F477" s="532"/>
      <c r="G477" s="532"/>
      <c r="H477" s="532"/>
      <c r="I477" s="532"/>
      <c r="J477" s="532"/>
      <c r="K477" s="532"/>
      <c r="L477" s="238"/>
      <c r="M477" s="238"/>
    </row>
    <row r="478" spans="1:13" ht="93" customHeight="1" hidden="1">
      <c r="A478" s="180"/>
      <c r="B478" s="532" t="s">
        <v>621</v>
      </c>
      <c r="C478" s="532"/>
      <c r="D478" s="532"/>
      <c r="E478" s="532"/>
      <c r="F478" s="532"/>
      <c r="G478" s="532"/>
      <c r="H478" s="532"/>
      <c r="I478" s="532"/>
      <c r="J478" s="532"/>
      <c r="K478" s="532"/>
      <c r="L478" s="238"/>
      <c r="M478" s="238"/>
    </row>
    <row r="479" spans="1:13" ht="36.75" customHeight="1" hidden="1">
      <c r="A479" s="180"/>
      <c r="B479" s="532" t="s">
        <v>622</v>
      </c>
      <c r="C479" s="543"/>
      <c r="D479" s="543"/>
      <c r="E479" s="543"/>
      <c r="F479" s="543"/>
      <c r="G479" s="543"/>
      <c r="H479" s="543"/>
      <c r="I479" s="543"/>
      <c r="J479" s="543"/>
      <c r="K479" s="543"/>
      <c r="L479" s="238"/>
      <c r="M479" s="238"/>
    </row>
    <row r="480" spans="1:13" ht="36.75" customHeight="1" hidden="1">
      <c r="A480" s="180"/>
      <c r="B480" s="532" t="s">
        <v>854</v>
      </c>
      <c r="C480" s="543"/>
      <c r="D480" s="543"/>
      <c r="E480" s="543"/>
      <c r="F480" s="543"/>
      <c r="G480" s="543"/>
      <c r="H480" s="543"/>
      <c r="I480" s="543"/>
      <c r="J480" s="543"/>
      <c r="K480" s="543"/>
      <c r="L480" s="238"/>
      <c r="M480" s="238"/>
    </row>
    <row r="481" spans="1:13" ht="36.75" customHeight="1" hidden="1">
      <c r="A481" s="180"/>
      <c r="B481" s="532" t="s">
        <v>855</v>
      </c>
      <c r="C481" s="543"/>
      <c r="D481" s="543"/>
      <c r="E481" s="543"/>
      <c r="F481" s="543"/>
      <c r="G481" s="543"/>
      <c r="H481" s="543"/>
      <c r="I481" s="543"/>
      <c r="J481" s="543"/>
      <c r="K481" s="543"/>
      <c r="L481" s="238"/>
      <c r="M481" s="238"/>
    </row>
    <row r="482" spans="1:13" ht="36.75" customHeight="1" hidden="1">
      <c r="A482" s="180"/>
      <c r="B482" s="543" t="s">
        <v>818</v>
      </c>
      <c r="C482" s="543"/>
      <c r="D482" s="543"/>
      <c r="E482" s="543"/>
      <c r="F482" s="543"/>
      <c r="G482" s="543"/>
      <c r="H482" s="543"/>
      <c r="I482" s="543"/>
      <c r="J482" s="543"/>
      <c r="K482" s="543"/>
      <c r="L482" s="238"/>
      <c r="M482" s="238"/>
    </row>
    <row r="483" spans="1:13" ht="36.75" customHeight="1" hidden="1">
      <c r="A483" s="180"/>
      <c r="B483" s="532" t="s">
        <v>856</v>
      </c>
      <c r="C483" s="543"/>
      <c r="D483" s="543"/>
      <c r="E483" s="543"/>
      <c r="F483" s="543"/>
      <c r="G483" s="543"/>
      <c r="H483" s="543"/>
      <c r="I483" s="543"/>
      <c r="J483" s="543"/>
      <c r="K483" s="543"/>
      <c r="L483" s="238"/>
      <c r="M483" s="238"/>
    </row>
    <row r="484" spans="1:13" ht="46.5" customHeight="1" hidden="1">
      <c r="A484" s="180"/>
      <c r="B484" s="543" t="s">
        <v>857</v>
      </c>
      <c r="C484" s="543"/>
      <c r="D484" s="543"/>
      <c r="E484" s="543"/>
      <c r="F484" s="543"/>
      <c r="G484" s="543"/>
      <c r="H484" s="543"/>
      <c r="I484" s="543"/>
      <c r="J484" s="543"/>
      <c r="K484" s="543"/>
      <c r="L484" s="238"/>
      <c r="M484" s="238"/>
    </row>
    <row r="485" spans="1:12" ht="30" customHeight="1">
      <c r="A485" s="234" t="s">
        <v>130</v>
      </c>
      <c r="B485" s="176" t="s">
        <v>858</v>
      </c>
      <c r="I485" s="236" t="str">
        <f>I461</f>
        <v>01/01/2012</v>
      </c>
      <c r="J485" s="236"/>
      <c r="K485" s="236">
        <f>K461</f>
        <v>41274</v>
      </c>
      <c r="L485" s="510">
        <f>CDKT!G68</f>
        <v>45886190169</v>
      </c>
    </row>
    <row r="486" spans="1:14" s="39" customFormat="1" ht="15.75" customHeight="1">
      <c r="A486" s="172"/>
      <c r="B486" s="173"/>
      <c r="C486" s="181" t="s">
        <v>859</v>
      </c>
      <c r="D486" s="181"/>
      <c r="E486" s="181"/>
      <c r="F486" s="181"/>
      <c r="G486" s="181"/>
      <c r="H486" s="181"/>
      <c r="I486" s="376">
        <f>CDKT!G69</f>
        <v>15726923752</v>
      </c>
      <c r="J486" s="120"/>
      <c r="K486" s="376">
        <f>CDKT!G69</f>
        <v>15726923752</v>
      </c>
      <c r="N486" s="164"/>
    </row>
    <row r="487" spans="1:14" s="185" customFormat="1" ht="15.75" thickBot="1">
      <c r="A487" s="180"/>
      <c r="B487" s="375"/>
      <c r="C487" s="183" t="s">
        <v>435</v>
      </c>
      <c r="D487" s="181"/>
      <c r="E487" s="181"/>
      <c r="F487" s="181"/>
      <c r="G487" s="181"/>
      <c r="H487" s="181"/>
      <c r="I487" s="237">
        <f>SUM(I478:I486)</f>
        <v>15726923752</v>
      </c>
      <c r="J487" s="162"/>
      <c r="K487" s="237">
        <f>SUM(K478:K486)</f>
        <v>15726965026</v>
      </c>
      <c r="L487" s="251">
        <v>0</v>
      </c>
      <c r="M487" s="251">
        <v>0</v>
      </c>
      <c r="N487" s="335"/>
    </row>
    <row r="488" spans="1:13" ht="30" customHeight="1" thickTop="1">
      <c r="A488" s="234" t="s">
        <v>17</v>
      </c>
      <c r="B488" s="176" t="s">
        <v>860</v>
      </c>
      <c r="I488" s="236" t="str">
        <f>I485</f>
        <v>01/01/2012</v>
      </c>
      <c r="J488" s="236"/>
      <c r="K488" s="236">
        <f>K485</f>
        <v>41274</v>
      </c>
      <c r="M488" s="511">
        <f>L485-K475</f>
        <v>0</v>
      </c>
    </row>
    <row r="489" spans="1:14" s="185" customFormat="1" ht="15">
      <c r="A489" s="172"/>
      <c r="B489" s="173"/>
      <c r="C489" s="181" t="s">
        <v>861</v>
      </c>
      <c r="D489" s="181"/>
      <c r="E489" s="181"/>
      <c r="F489" s="181"/>
      <c r="G489" s="181"/>
      <c r="H489" s="181"/>
      <c r="I489" s="376">
        <f>CDKT!G70</f>
        <v>77980581578</v>
      </c>
      <c r="J489" s="120"/>
      <c r="K489" s="376">
        <f>CDKT!G70</f>
        <v>77980581578</v>
      </c>
      <c r="L489" s="251"/>
      <c r="M489" s="251"/>
      <c r="N489" s="335"/>
    </row>
    <row r="490" spans="1:14" s="185" customFormat="1" ht="15.75" thickBot="1">
      <c r="A490" s="180"/>
      <c r="B490" s="375"/>
      <c r="C490" s="183" t="s">
        <v>435</v>
      </c>
      <c r="D490" s="181"/>
      <c r="E490" s="181"/>
      <c r="F490" s="181"/>
      <c r="G490" s="181"/>
      <c r="H490" s="181"/>
      <c r="I490" s="237">
        <f>I489</f>
        <v>77980581578</v>
      </c>
      <c r="J490" s="162"/>
      <c r="K490" s="237">
        <f>K489</f>
        <v>77980581578</v>
      </c>
      <c r="L490" s="251">
        <v>0</v>
      </c>
      <c r="M490" s="251">
        <v>0</v>
      </c>
      <c r="N490" s="335"/>
    </row>
    <row r="491" spans="1:11" ht="30" customHeight="1" thickTop="1">
      <c r="A491" s="234" t="s">
        <v>21</v>
      </c>
      <c r="B491" s="176" t="s">
        <v>862</v>
      </c>
      <c r="I491" s="236" t="str">
        <f>I488</f>
        <v>01/01/2012</v>
      </c>
      <c r="J491" s="236"/>
      <c r="K491" s="236">
        <f>K488</f>
        <v>41274</v>
      </c>
    </row>
    <row r="492" spans="1:14" s="38" customFormat="1" ht="15.75" customHeight="1">
      <c r="A492" s="175"/>
      <c r="B492" s="173" t="s">
        <v>863</v>
      </c>
      <c r="C492" s="183"/>
      <c r="D492" s="183"/>
      <c r="E492" s="183"/>
      <c r="F492" s="183"/>
      <c r="G492" s="183"/>
      <c r="H492" s="183"/>
      <c r="I492" s="257">
        <v>14602676802</v>
      </c>
      <c r="J492" s="162"/>
      <c r="K492" s="257">
        <v>18973650176</v>
      </c>
      <c r="L492" s="500"/>
      <c r="N492" s="164"/>
    </row>
    <row r="493" spans="1:14" s="38" customFormat="1" ht="15.75" customHeight="1" hidden="1">
      <c r="A493" s="175"/>
      <c r="B493" s="173" t="s">
        <v>864</v>
      </c>
      <c r="C493" s="183"/>
      <c r="D493" s="183"/>
      <c r="E493" s="183"/>
      <c r="F493" s="183"/>
      <c r="G493" s="183"/>
      <c r="H493" s="183"/>
      <c r="I493" s="162"/>
      <c r="J493" s="162"/>
      <c r="K493" s="162"/>
      <c r="N493" s="164"/>
    </row>
    <row r="494" spans="1:14" s="38" customFormat="1" ht="15.75" customHeight="1" hidden="1">
      <c r="A494" s="175"/>
      <c r="B494" s="173" t="s">
        <v>865</v>
      </c>
      <c r="C494" s="183"/>
      <c r="D494" s="183"/>
      <c r="E494" s="183"/>
      <c r="F494" s="183"/>
      <c r="G494" s="183"/>
      <c r="H494" s="183"/>
      <c r="I494" s="174"/>
      <c r="J494" s="162"/>
      <c r="K494" s="174"/>
      <c r="N494" s="164"/>
    </row>
    <row r="495" spans="1:14" s="38" customFormat="1" ht="15.75" customHeight="1">
      <c r="A495" s="175"/>
      <c r="B495" s="173" t="s">
        <v>866</v>
      </c>
      <c r="C495" s="183"/>
      <c r="D495" s="183"/>
      <c r="E495" s="183"/>
      <c r="F495" s="183"/>
      <c r="G495" s="183"/>
      <c r="H495" s="183"/>
      <c r="I495" s="257">
        <v>1544764430</v>
      </c>
      <c r="J495" s="162"/>
      <c r="K495" s="257">
        <v>1544764430</v>
      </c>
      <c r="M495" s="501"/>
      <c r="N495" s="164"/>
    </row>
    <row r="496" spans="1:14" s="38" customFormat="1" ht="15.75" customHeight="1">
      <c r="A496" s="175"/>
      <c r="B496" s="173" t="s">
        <v>867</v>
      </c>
      <c r="C496" s="183"/>
      <c r="D496" s="183"/>
      <c r="E496" s="183"/>
      <c r="F496" s="183"/>
      <c r="G496" s="183"/>
      <c r="H496" s="183"/>
      <c r="I496" s="257">
        <v>87646792</v>
      </c>
      <c r="J496" s="162"/>
      <c r="K496" s="257">
        <v>87646792</v>
      </c>
      <c r="N496" s="164"/>
    </row>
    <row r="497" spans="1:14" s="38" customFormat="1" ht="15.75" customHeight="1" hidden="1">
      <c r="A497" s="175"/>
      <c r="B497" s="173" t="s">
        <v>868</v>
      </c>
      <c r="C497" s="183"/>
      <c r="D497" s="183"/>
      <c r="E497" s="183"/>
      <c r="F497" s="183"/>
      <c r="G497" s="183"/>
      <c r="H497" s="183"/>
      <c r="I497" s="174"/>
      <c r="J497" s="162"/>
      <c r="N497" s="164"/>
    </row>
    <row r="498" spans="1:14" s="38" customFormat="1" ht="15.75" customHeight="1" hidden="1">
      <c r="A498" s="175"/>
      <c r="B498" s="173" t="s">
        <v>869</v>
      </c>
      <c r="C498" s="183"/>
      <c r="D498" s="183"/>
      <c r="E498" s="183"/>
      <c r="F498" s="183"/>
      <c r="G498" s="183"/>
      <c r="H498" s="183"/>
      <c r="I498" s="174"/>
      <c r="J498" s="162"/>
      <c r="K498" s="162"/>
      <c r="N498" s="164"/>
    </row>
    <row r="499" spans="1:14" s="38" customFormat="1" ht="15.75" customHeight="1" hidden="1">
      <c r="A499" s="175"/>
      <c r="B499" s="173" t="s">
        <v>870</v>
      </c>
      <c r="C499" s="183"/>
      <c r="D499" s="183"/>
      <c r="E499" s="183"/>
      <c r="F499" s="183"/>
      <c r="G499" s="183"/>
      <c r="H499" s="183"/>
      <c r="I499" s="174"/>
      <c r="J499" s="162"/>
      <c r="K499" s="174"/>
      <c r="N499" s="164"/>
    </row>
    <row r="500" spans="2:8" ht="15.75" customHeight="1" hidden="1">
      <c r="B500" s="173" t="s">
        <v>871</v>
      </c>
      <c r="C500" s="181"/>
      <c r="D500" s="181"/>
      <c r="E500" s="181"/>
      <c r="F500" s="181"/>
      <c r="G500" s="181"/>
      <c r="H500" s="181"/>
    </row>
    <row r="501" spans="1:13" ht="21" customHeight="1" thickBot="1">
      <c r="A501" s="180"/>
      <c r="B501" s="183"/>
      <c r="C501" s="183" t="s">
        <v>435</v>
      </c>
      <c r="D501" s="181"/>
      <c r="E501" s="181"/>
      <c r="F501" s="181"/>
      <c r="G501" s="181"/>
      <c r="H501" s="181"/>
      <c r="I501" s="237">
        <f>SUM(I492:I500)</f>
        <v>16235088024</v>
      </c>
      <c r="J501" s="162"/>
      <c r="K501" s="237">
        <f>SUM(K492:K500)</f>
        <v>20606061398</v>
      </c>
      <c r="L501" s="238">
        <v>1700647472.9636364</v>
      </c>
      <c r="M501" s="238">
        <v>-680275894</v>
      </c>
    </row>
    <row r="502" spans="1:11" ht="30" customHeight="1" thickTop="1">
      <c r="A502" s="234" t="s">
        <v>34</v>
      </c>
      <c r="B502" s="183" t="s">
        <v>872</v>
      </c>
      <c r="I502" s="236" t="str">
        <f>I491</f>
        <v>01/01/2012</v>
      </c>
      <c r="J502" s="236"/>
      <c r="K502" s="236">
        <f>K491</f>
        <v>41274</v>
      </c>
    </row>
    <row r="503" spans="2:11" ht="15" customHeight="1">
      <c r="B503" s="181" t="s">
        <v>873</v>
      </c>
      <c r="C503" s="181"/>
      <c r="D503" s="181"/>
      <c r="E503" s="181"/>
      <c r="F503" s="181"/>
      <c r="G503" s="181"/>
      <c r="H503" s="181"/>
      <c r="I503" s="257">
        <f>CDKT!G73-TM!I504</f>
        <v>49565157154</v>
      </c>
      <c r="K503" s="174">
        <f>37853946230-K504</f>
        <v>35691176230</v>
      </c>
    </row>
    <row r="504" spans="2:11" ht="15" customHeight="1">
      <c r="B504" s="181" t="s">
        <v>874</v>
      </c>
      <c r="C504" s="181"/>
      <c r="D504" s="181"/>
      <c r="E504" s="181"/>
      <c r="F504" s="181"/>
      <c r="G504" s="181"/>
      <c r="H504" s="181"/>
      <c r="I504" s="257">
        <v>2162770000</v>
      </c>
      <c r="K504" s="257">
        <v>2162770000</v>
      </c>
    </row>
    <row r="505" spans="2:9" ht="15" customHeight="1" hidden="1">
      <c r="B505" s="181" t="s">
        <v>875</v>
      </c>
      <c r="C505" s="181"/>
      <c r="D505" s="181"/>
      <c r="E505" s="181"/>
      <c r="F505" s="181"/>
      <c r="G505" s="181"/>
      <c r="H505" s="181"/>
      <c r="I505" s="163"/>
    </row>
    <row r="506" spans="2:9" ht="15" customHeight="1" hidden="1">
      <c r="B506" s="181" t="s">
        <v>876</v>
      </c>
      <c r="C506" s="181"/>
      <c r="D506" s="181"/>
      <c r="E506" s="181"/>
      <c r="F506" s="181"/>
      <c r="G506" s="181"/>
      <c r="H506" s="181"/>
      <c r="I506" s="163"/>
    </row>
    <row r="507" spans="2:8" ht="15" customHeight="1" hidden="1">
      <c r="B507" s="181" t="s">
        <v>877</v>
      </c>
      <c r="C507" s="181"/>
      <c r="D507" s="181"/>
      <c r="E507" s="181"/>
      <c r="F507" s="181"/>
      <c r="G507" s="181"/>
      <c r="H507" s="181"/>
    </row>
    <row r="508" spans="2:8" ht="15" customHeight="1" hidden="1">
      <c r="B508" s="181" t="s">
        <v>878</v>
      </c>
      <c r="C508" s="181"/>
      <c r="D508" s="181"/>
      <c r="E508" s="181"/>
      <c r="F508" s="181"/>
      <c r="G508" s="181"/>
      <c r="H508" s="181"/>
    </row>
    <row r="509" spans="1:13" ht="21" customHeight="1" thickBot="1">
      <c r="A509" s="180"/>
      <c r="B509" s="183"/>
      <c r="C509" s="183" t="s">
        <v>435</v>
      </c>
      <c r="D509" s="181"/>
      <c r="E509" s="181"/>
      <c r="F509" s="181"/>
      <c r="G509" s="181"/>
      <c r="H509" s="181"/>
      <c r="I509" s="237">
        <f>SUM(I503:I508)</f>
        <v>51727927154</v>
      </c>
      <c r="J509" s="162"/>
      <c r="K509" s="237">
        <f>SUM(K503:K508)</f>
        <v>37853946230</v>
      </c>
      <c r="L509" s="238">
        <v>0</v>
      </c>
      <c r="M509" s="238">
        <v>0</v>
      </c>
    </row>
    <row r="510" spans="1:11" ht="30" customHeight="1" thickTop="1">
      <c r="A510" s="234" t="s">
        <v>879</v>
      </c>
      <c r="B510" s="183" t="s">
        <v>880</v>
      </c>
      <c r="I510" s="236" t="str">
        <f>I502</f>
        <v>01/01/2012</v>
      </c>
      <c r="J510" s="236"/>
      <c r="K510" s="236">
        <f>K502</f>
        <v>41274</v>
      </c>
    </row>
    <row r="511" spans="1:11" ht="16.5" customHeight="1">
      <c r="A511" s="180"/>
      <c r="B511" s="181" t="s">
        <v>881</v>
      </c>
      <c r="C511" s="181"/>
      <c r="D511" s="181"/>
      <c r="E511" s="181"/>
      <c r="F511" s="181"/>
      <c r="G511" s="181"/>
      <c r="H511" s="181"/>
      <c r="I511" s="174">
        <v>0</v>
      </c>
      <c r="K511" s="174">
        <v>0</v>
      </c>
    </row>
    <row r="512" spans="1:11" ht="16.5" customHeight="1">
      <c r="A512" s="180"/>
      <c r="B512" s="181" t="s">
        <v>882</v>
      </c>
      <c r="C512" s="181"/>
      <c r="D512" s="181"/>
      <c r="E512" s="181"/>
      <c r="F512" s="181"/>
      <c r="G512" s="181"/>
      <c r="H512" s="181"/>
      <c r="I512" s="377">
        <v>0</v>
      </c>
      <c r="K512" s="174">
        <v>8933925</v>
      </c>
    </row>
    <row r="513" spans="1:11" ht="16.5" customHeight="1">
      <c r="A513" s="180"/>
      <c r="B513" s="181" t="s">
        <v>883</v>
      </c>
      <c r="C513" s="181"/>
      <c r="D513" s="181"/>
      <c r="E513" s="181"/>
      <c r="F513" s="181"/>
      <c r="G513" s="181"/>
      <c r="H513" s="181"/>
      <c r="I513" s="174">
        <f>I515</f>
        <v>5877281839</v>
      </c>
      <c r="K513" s="174">
        <f>SUM(K514:K523)</f>
        <v>46659818557</v>
      </c>
    </row>
    <row r="514" spans="1:11" ht="16.5" customHeight="1">
      <c r="A514" s="180"/>
      <c r="B514" s="181"/>
      <c r="C514" s="185" t="s">
        <v>884</v>
      </c>
      <c r="D514" s="181"/>
      <c r="E514" s="181"/>
      <c r="F514" s="181"/>
      <c r="G514" s="181"/>
      <c r="H514" s="181"/>
      <c r="I514" s="161">
        <v>0</v>
      </c>
      <c r="K514" s="161">
        <v>1561260000</v>
      </c>
    </row>
    <row r="515" spans="1:11" ht="16.5" customHeight="1">
      <c r="A515" s="180"/>
      <c r="B515" s="181"/>
      <c r="C515" s="185" t="s">
        <v>885</v>
      </c>
      <c r="D515" s="181"/>
      <c r="E515" s="181"/>
      <c r="F515" s="181"/>
      <c r="G515" s="181"/>
      <c r="H515" s="181"/>
      <c r="I515" s="163">
        <v>5877281839</v>
      </c>
      <c r="K515" s="174">
        <f>46659818557-K514</f>
        <v>45098558557</v>
      </c>
    </row>
    <row r="516" spans="1:13" ht="16.5" customHeight="1" hidden="1">
      <c r="A516" s="180"/>
      <c r="B516" s="181"/>
      <c r="C516" s="185" t="s">
        <v>886</v>
      </c>
      <c r="D516" s="181"/>
      <c r="E516" s="181"/>
      <c r="F516" s="181"/>
      <c r="G516" s="181"/>
      <c r="H516" s="181"/>
      <c r="I516" s="174">
        <v>2197947270</v>
      </c>
      <c r="L516" s="378"/>
      <c r="M516" s="378"/>
    </row>
    <row r="517" spans="1:13" ht="16.5" customHeight="1" hidden="1">
      <c r="A517" s="180"/>
      <c r="B517" s="181"/>
      <c r="C517" s="185" t="s">
        <v>887</v>
      </c>
      <c r="D517" s="181"/>
      <c r="E517" s="181"/>
      <c r="F517" s="181"/>
      <c r="G517" s="181"/>
      <c r="H517" s="181"/>
      <c r="I517" s="174">
        <f>51684465+6000000</f>
        <v>57684465</v>
      </c>
      <c r="L517" s="378">
        <v>51684465</v>
      </c>
      <c r="M517" s="378">
        <v>6000000</v>
      </c>
    </row>
    <row r="518" spans="1:9" ht="16.5" customHeight="1" hidden="1">
      <c r="A518" s="180"/>
      <c r="B518" s="181"/>
      <c r="C518" s="185" t="s">
        <v>888</v>
      </c>
      <c r="D518" s="181"/>
      <c r="E518" s="181"/>
      <c r="F518" s="181"/>
      <c r="G518" s="181"/>
      <c r="H518" s="181"/>
      <c r="I518" s="174">
        <v>0</v>
      </c>
    </row>
    <row r="519" spans="1:9" ht="16.5" customHeight="1" hidden="1">
      <c r="A519" s="180"/>
      <c r="B519" s="181"/>
      <c r="C519" s="185" t="s">
        <v>889</v>
      </c>
      <c r="D519" s="181"/>
      <c r="E519" s="181"/>
      <c r="F519" s="181"/>
      <c r="G519" s="181"/>
      <c r="H519" s="181"/>
      <c r="I519" s="174">
        <v>3278565741</v>
      </c>
    </row>
    <row r="520" spans="1:9" ht="16.5" customHeight="1" hidden="1">
      <c r="A520" s="180"/>
      <c r="B520" s="181"/>
      <c r="C520" s="185" t="s">
        <v>890</v>
      </c>
      <c r="D520" s="181"/>
      <c r="E520" s="181"/>
      <c r="F520" s="181"/>
      <c r="G520" s="181"/>
      <c r="H520" s="181"/>
      <c r="I520" s="174">
        <v>1044505951</v>
      </c>
    </row>
    <row r="521" spans="1:9" ht="16.5" customHeight="1" hidden="1">
      <c r="A521" s="180"/>
      <c r="B521" s="181"/>
      <c r="C521" s="185" t="s">
        <v>891</v>
      </c>
      <c r="D521" s="181"/>
      <c r="E521" s="181"/>
      <c r="F521" s="181"/>
      <c r="G521" s="181"/>
      <c r="H521" s="181"/>
      <c r="I521" s="174">
        <v>4122155152</v>
      </c>
    </row>
    <row r="522" spans="1:9" ht="16.5" customHeight="1" hidden="1">
      <c r="A522" s="180"/>
      <c r="B522" s="181"/>
      <c r="C522" s="185" t="s">
        <v>892</v>
      </c>
      <c r="D522" s="181"/>
      <c r="E522" s="181"/>
      <c r="F522" s="181"/>
      <c r="G522" s="181"/>
      <c r="H522" s="181"/>
      <c r="I522" s="174">
        <v>0</v>
      </c>
    </row>
    <row r="523" spans="1:9" ht="15" hidden="1">
      <c r="A523" s="180"/>
      <c r="B523" s="181"/>
      <c r="C523" s="185" t="s">
        <v>467</v>
      </c>
      <c r="D523" s="181"/>
      <c r="E523" s="181"/>
      <c r="F523" s="181"/>
      <c r="G523" s="181"/>
      <c r="H523" s="181"/>
      <c r="I523" s="174">
        <f>741516289+1998455858++'[1]AE'!J125-'[1]AE'!I108+'[1]AE'!J130</f>
        <v>2585023993</v>
      </c>
    </row>
    <row r="524" spans="1:13" ht="21" customHeight="1" thickBot="1">
      <c r="A524" s="180"/>
      <c r="B524" s="183"/>
      <c r="C524" s="183" t="s">
        <v>435</v>
      </c>
      <c r="D524" s="181"/>
      <c r="E524" s="181"/>
      <c r="F524" s="181"/>
      <c r="G524" s="181"/>
      <c r="H524" s="181"/>
      <c r="I524" s="237">
        <f>SUM(I511:I513)</f>
        <v>5877281839</v>
      </c>
      <c r="J524" s="162"/>
      <c r="K524" s="237">
        <f>SUM(K511:K513)</f>
        <v>46668752482</v>
      </c>
      <c r="L524" s="238">
        <v>45010508557</v>
      </c>
      <c r="M524" s="238">
        <v>-323495294</v>
      </c>
    </row>
    <row r="525" spans="1:11" ht="30" customHeight="1" thickTop="1">
      <c r="A525" s="234" t="s">
        <v>90</v>
      </c>
      <c r="B525" s="183" t="s">
        <v>893</v>
      </c>
      <c r="I525" s="236" t="str">
        <f>I510</f>
        <v>01/01/2012</v>
      </c>
      <c r="J525" s="236"/>
      <c r="K525" s="236">
        <f>K510</f>
        <v>41274</v>
      </c>
    </row>
    <row r="526" spans="2:11" ht="15.75" customHeight="1">
      <c r="B526" s="173" t="s">
        <v>894</v>
      </c>
      <c r="D526" s="176"/>
      <c r="E526" s="176"/>
      <c r="F526" s="176"/>
      <c r="G526" s="176"/>
      <c r="I526" s="174">
        <v>277022586</v>
      </c>
      <c r="K526" s="174">
        <v>277022586</v>
      </c>
    </row>
    <row r="527" spans="2:11" ht="15.75" customHeight="1" hidden="1">
      <c r="B527" s="173" t="s">
        <v>895</v>
      </c>
      <c r="D527" s="176"/>
      <c r="E527" s="176"/>
      <c r="F527" s="176"/>
      <c r="G527" s="176"/>
      <c r="I527" s="174">
        <v>732890594</v>
      </c>
      <c r="K527" s="163"/>
    </row>
    <row r="528" spans="2:7" ht="15.75" customHeight="1" hidden="1">
      <c r="B528" s="173" t="s">
        <v>896</v>
      </c>
      <c r="D528" s="176"/>
      <c r="E528" s="176"/>
      <c r="F528" s="176"/>
      <c r="G528" s="176"/>
    </row>
    <row r="529" spans="1:11" ht="15.75" customHeight="1">
      <c r="A529" s="175"/>
      <c r="B529" s="173" t="s">
        <v>897</v>
      </c>
      <c r="C529" s="176"/>
      <c r="D529" s="176"/>
      <c r="E529" s="176"/>
      <c r="F529" s="176"/>
      <c r="G529" s="176"/>
      <c r="I529" s="174">
        <v>732890594</v>
      </c>
      <c r="J529" s="162"/>
      <c r="K529" s="257">
        <v>732890594</v>
      </c>
    </row>
    <row r="530" spans="1:13" ht="21" customHeight="1" thickBot="1">
      <c r="A530" s="180"/>
      <c r="B530" s="183"/>
      <c r="C530" s="183" t="s">
        <v>435</v>
      </c>
      <c r="D530" s="181"/>
      <c r="E530" s="181"/>
      <c r="F530" s="181"/>
      <c r="G530" s="181"/>
      <c r="H530" s="181"/>
      <c r="I530" s="237">
        <f>I526+I529</f>
        <v>1009913180</v>
      </c>
      <c r="J530" s="162"/>
      <c r="K530" s="237">
        <f>SUM(K526:K529)</f>
        <v>1009913180</v>
      </c>
      <c r="L530" s="238">
        <v>0</v>
      </c>
      <c r="M530" s="238">
        <v>0</v>
      </c>
    </row>
    <row r="531" spans="1:11" ht="30" customHeight="1" thickTop="1">
      <c r="A531" s="234" t="s">
        <v>898</v>
      </c>
      <c r="B531" s="183" t="s">
        <v>899</v>
      </c>
      <c r="I531" s="236" t="str">
        <f>I525</f>
        <v>01/01/2012</v>
      </c>
      <c r="J531" s="236"/>
      <c r="K531" s="236">
        <f>K525</f>
        <v>41274</v>
      </c>
    </row>
    <row r="532" spans="1:13" ht="23.25" customHeight="1">
      <c r="A532" s="180"/>
      <c r="B532" s="183" t="s">
        <v>900</v>
      </c>
      <c r="C532" s="183"/>
      <c r="D532" s="181"/>
      <c r="E532" s="181"/>
      <c r="F532" s="181"/>
      <c r="G532" s="181"/>
      <c r="H532" s="181"/>
      <c r="I532" s="162">
        <v>2147831656</v>
      </c>
      <c r="J532" s="162"/>
      <c r="K532" s="162">
        <v>2147831656</v>
      </c>
      <c r="L532" s="238"/>
      <c r="M532" s="238"/>
    </row>
    <row r="533" spans="1:13" ht="15.75" customHeight="1" hidden="1">
      <c r="A533" s="180"/>
      <c r="B533" s="183"/>
      <c r="C533" s="181" t="s">
        <v>901</v>
      </c>
      <c r="D533" s="181"/>
      <c r="E533" s="181"/>
      <c r="F533" s="181"/>
      <c r="G533" s="181"/>
      <c r="H533" s="181"/>
      <c r="I533" s="174">
        <f>SUM(I534:I535)</f>
        <v>10209626997</v>
      </c>
      <c r="J533" s="162"/>
      <c r="K533" s="174">
        <f>SUM(K534:K535)</f>
        <v>13588233000</v>
      </c>
      <c r="L533" s="238"/>
      <c r="M533" s="238"/>
    </row>
    <row r="534" spans="1:14" s="39" customFormat="1" ht="16.5" customHeight="1" hidden="1">
      <c r="A534" s="180"/>
      <c r="B534" s="374" t="s">
        <v>809</v>
      </c>
      <c r="C534" s="181" t="s">
        <v>902</v>
      </c>
      <c r="D534" s="181"/>
      <c r="E534" s="181"/>
      <c r="F534" s="181"/>
      <c r="G534" s="181"/>
      <c r="H534" s="181"/>
      <c r="I534" s="257">
        <v>9705877000</v>
      </c>
      <c r="J534" s="174"/>
      <c r="K534" s="174">
        <v>13588233000</v>
      </c>
      <c r="L534" s="238"/>
      <c r="M534" s="238"/>
      <c r="N534" s="164"/>
    </row>
    <row r="535" spans="1:14" s="39" customFormat="1" ht="16.5" customHeight="1" hidden="1">
      <c r="A535" s="180"/>
      <c r="B535" s="374" t="s">
        <v>811</v>
      </c>
      <c r="C535" s="181" t="s">
        <v>812</v>
      </c>
      <c r="D535" s="181"/>
      <c r="E535" s="181"/>
      <c r="F535" s="181"/>
      <c r="G535" s="181"/>
      <c r="H535" s="181"/>
      <c r="I535" s="164">
        <v>503749997</v>
      </c>
      <c r="J535" s="174"/>
      <c r="K535" s="174">
        <v>0</v>
      </c>
      <c r="L535" s="238"/>
      <c r="M535" s="238"/>
      <c r="N535" s="164"/>
    </row>
    <row r="536" spans="1:13" ht="15.75" customHeight="1" hidden="1">
      <c r="A536" s="180"/>
      <c r="B536" s="183"/>
      <c r="C536" s="181" t="s">
        <v>903</v>
      </c>
      <c r="D536" s="181"/>
      <c r="E536" s="181"/>
      <c r="F536" s="181"/>
      <c r="G536" s="181"/>
      <c r="H536" s="181"/>
      <c r="I536" s="162"/>
      <c r="J536" s="162"/>
      <c r="K536" s="162"/>
      <c r="L536" s="238"/>
      <c r="M536" s="238"/>
    </row>
    <row r="537" spans="1:13" ht="15.75" customHeight="1" hidden="1">
      <c r="A537" s="180"/>
      <c r="B537" s="183"/>
      <c r="C537" s="181" t="s">
        <v>904</v>
      </c>
      <c r="D537" s="181"/>
      <c r="E537" s="181"/>
      <c r="F537" s="181"/>
      <c r="G537" s="181"/>
      <c r="H537" s="181"/>
      <c r="I537" s="162"/>
      <c r="J537" s="162"/>
      <c r="K537" s="162"/>
      <c r="L537" s="238"/>
      <c r="M537" s="238"/>
    </row>
    <row r="538" spans="1:13" ht="16.5" customHeight="1">
      <c r="A538" s="180"/>
      <c r="B538" s="183" t="s">
        <v>905</v>
      </c>
      <c r="C538" s="183"/>
      <c r="D538" s="181"/>
      <c r="E538" s="181"/>
      <c r="F538" s="181"/>
      <c r="G538" s="181"/>
      <c r="H538" s="181"/>
      <c r="I538" s="162">
        <f>+I539+I540</f>
        <v>0</v>
      </c>
      <c r="J538" s="162"/>
      <c r="K538" s="162">
        <f>K539+K540</f>
        <v>0</v>
      </c>
      <c r="L538" s="238"/>
      <c r="M538" s="238"/>
    </row>
    <row r="539" spans="1:13" ht="16.5" customHeight="1">
      <c r="A539" s="180"/>
      <c r="B539" s="183"/>
      <c r="C539" s="181" t="s">
        <v>906</v>
      </c>
      <c r="D539" s="181"/>
      <c r="E539" s="181"/>
      <c r="F539" s="181"/>
      <c r="G539" s="181"/>
      <c r="H539" s="181"/>
      <c r="I539" s="257">
        <v>0</v>
      </c>
      <c r="J539" s="162"/>
      <c r="K539" s="174">
        <v>0</v>
      </c>
      <c r="L539" s="238"/>
      <c r="M539" s="238"/>
    </row>
    <row r="540" spans="1:13" ht="15.75" customHeight="1" hidden="1">
      <c r="A540" s="180"/>
      <c r="B540" s="183"/>
      <c r="C540" s="181" t="s">
        <v>907</v>
      </c>
      <c r="D540" s="181"/>
      <c r="E540" s="181"/>
      <c r="F540" s="181"/>
      <c r="G540" s="181"/>
      <c r="H540" s="181"/>
      <c r="I540" s="162">
        <v>0</v>
      </c>
      <c r="J540" s="162"/>
      <c r="K540" s="162">
        <v>0</v>
      </c>
      <c r="L540" s="238"/>
      <c r="M540" s="238"/>
    </row>
    <row r="541" spans="1:13" ht="21" customHeight="1" thickBot="1">
      <c r="A541" s="180"/>
      <c r="B541" s="183"/>
      <c r="C541" s="183" t="s">
        <v>435</v>
      </c>
      <c r="D541" s="181"/>
      <c r="E541" s="181"/>
      <c r="F541" s="181"/>
      <c r="G541" s="181"/>
      <c r="H541" s="181"/>
      <c r="I541" s="237">
        <f>I538+I532</f>
        <v>2147831656</v>
      </c>
      <c r="J541" s="162"/>
      <c r="K541" s="237">
        <f>K538+K532</f>
        <v>2147831656</v>
      </c>
      <c r="L541" s="238">
        <v>0</v>
      </c>
      <c r="M541" s="238">
        <v>0</v>
      </c>
    </row>
    <row r="542" spans="1:13" ht="65.25" customHeight="1" hidden="1">
      <c r="A542" s="180"/>
      <c r="B542" s="183"/>
      <c r="C542" s="544" t="s">
        <v>908</v>
      </c>
      <c r="D542" s="544"/>
      <c r="E542" s="544"/>
      <c r="F542" s="544"/>
      <c r="G542" s="544"/>
      <c r="H542" s="544"/>
      <c r="I542" s="544"/>
      <c r="J542" s="544"/>
      <c r="K542" s="544"/>
      <c r="L542" s="238"/>
      <c r="M542" s="238"/>
    </row>
    <row r="543" spans="1:11" ht="30" customHeight="1" hidden="1">
      <c r="A543" s="180"/>
      <c r="B543" s="183" t="s">
        <v>909</v>
      </c>
      <c r="C543" s="379"/>
      <c r="D543" s="379"/>
      <c r="E543" s="379"/>
      <c r="F543" s="379"/>
      <c r="G543" s="379"/>
      <c r="H543" s="167"/>
      <c r="I543" s="268"/>
      <c r="J543" s="268"/>
      <c r="K543" s="268"/>
    </row>
    <row r="544" spans="1:11" ht="15.75" customHeight="1" hidden="1">
      <c r="A544" s="180"/>
      <c r="B544" s="353" t="s">
        <v>910</v>
      </c>
      <c r="C544" s="380"/>
      <c r="D544" s="281"/>
      <c r="E544" s="281"/>
      <c r="F544" s="281"/>
      <c r="G544" s="281"/>
      <c r="H544" s="281"/>
      <c r="I544" s="281"/>
      <c r="J544" s="281"/>
      <c r="K544" s="281"/>
    </row>
    <row r="545" spans="1:11" ht="15.75" customHeight="1" hidden="1">
      <c r="A545" s="180"/>
      <c r="B545" s="281"/>
      <c r="C545" s="381" t="s">
        <v>911</v>
      </c>
      <c r="D545" s="381"/>
      <c r="E545" s="382" t="s">
        <v>912</v>
      </c>
      <c r="F545" s="383"/>
      <c r="G545" s="382" t="s">
        <v>913</v>
      </c>
      <c r="H545" s="384"/>
      <c r="I545" s="382" t="s">
        <v>914</v>
      </c>
      <c r="J545" s="384"/>
      <c r="K545" s="382" t="s">
        <v>915</v>
      </c>
    </row>
    <row r="546" spans="1:11" ht="15.75" customHeight="1" hidden="1">
      <c r="A546" s="180"/>
      <c r="B546" s="281"/>
      <c r="C546" s="281"/>
      <c r="D546" s="281"/>
      <c r="E546" s="281"/>
      <c r="F546" s="281"/>
      <c r="G546" s="281"/>
      <c r="H546" s="281"/>
      <c r="I546" s="281"/>
      <c r="J546" s="281"/>
      <c r="K546" s="281"/>
    </row>
    <row r="547" spans="1:11" ht="15.75" customHeight="1" hidden="1">
      <c r="A547" s="180"/>
      <c r="B547" s="281"/>
      <c r="C547" s="281"/>
      <c r="D547" s="385"/>
      <c r="E547" s="385"/>
      <c r="F547" s="385"/>
      <c r="G547" s="385"/>
      <c r="H547" s="385"/>
      <c r="I547" s="385"/>
      <c r="J547" s="385"/>
      <c r="K547" s="385"/>
    </row>
    <row r="548" spans="1:11" ht="30" customHeight="1" hidden="1">
      <c r="A548" s="180"/>
      <c r="B548" s="183" t="s">
        <v>916</v>
      </c>
      <c r="C548" s="379"/>
      <c r="D548" s="379"/>
      <c r="E548" s="379"/>
      <c r="F548" s="379"/>
      <c r="G548" s="379"/>
      <c r="H548" s="167"/>
      <c r="I548" s="268"/>
      <c r="J548" s="268"/>
      <c r="K548" s="268"/>
    </row>
    <row r="549" spans="1:11" ht="15.75" customHeight="1" hidden="1">
      <c r="A549" s="180"/>
      <c r="B549" s="353" t="s">
        <v>910</v>
      </c>
      <c r="C549" s="380"/>
      <c r="D549" s="281"/>
      <c r="E549" s="281"/>
      <c r="F549" s="281"/>
      <c r="G549" s="281"/>
      <c r="H549" s="281"/>
      <c r="I549" s="281"/>
      <c r="J549" s="281"/>
      <c r="K549" s="281"/>
    </row>
    <row r="550" spans="1:11" ht="15.75" customHeight="1" hidden="1">
      <c r="A550" s="180"/>
      <c r="B550" s="281"/>
      <c r="C550" s="381" t="s">
        <v>911</v>
      </c>
      <c r="D550" s="381"/>
      <c r="E550" s="382" t="s">
        <v>917</v>
      </c>
      <c r="F550" s="383"/>
      <c r="G550" s="382" t="s">
        <v>913</v>
      </c>
      <c r="H550" s="384"/>
      <c r="I550" s="382" t="s">
        <v>914</v>
      </c>
      <c r="J550" s="384"/>
      <c r="K550" s="382" t="s">
        <v>918</v>
      </c>
    </row>
    <row r="551" spans="1:11" ht="15.75" customHeight="1" hidden="1">
      <c r="A551" s="180"/>
      <c r="B551" s="281"/>
      <c r="C551" s="281"/>
      <c r="D551" s="281"/>
      <c r="E551" s="281"/>
      <c r="F551" s="281"/>
      <c r="G551" s="281"/>
      <c r="H551" s="281"/>
      <c r="I551" s="281"/>
      <c r="J551" s="281"/>
      <c r="K551" s="281"/>
    </row>
    <row r="552" spans="1:11" ht="15.75" customHeight="1" hidden="1">
      <c r="A552" s="180"/>
      <c r="B552" s="281"/>
      <c r="C552" s="281"/>
      <c r="D552" s="385"/>
      <c r="E552" s="385"/>
      <c r="F552" s="385"/>
      <c r="G552" s="385"/>
      <c r="H552" s="385"/>
      <c r="I552" s="385"/>
      <c r="J552" s="385"/>
      <c r="K552" s="385"/>
    </row>
    <row r="553" spans="1:11" ht="28.5" customHeight="1" hidden="1">
      <c r="A553" s="180"/>
      <c r="B553" s="534" t="s">
        <v>919</v>
      </c>
      <c r="C553" s="534"/>
      <c r="D553" s="534"/>
      <c r="E553" s="534"/>
      <c r="F553" s="534"/>
      <c r="G553" s="534"/>
      <c r="H553" s="534"/>
      <c r="I553" s="534"/>
      <c r="J553" s="534"/>
      <c r="K553" s="534"/>
    </row>
    <row r="554" spans="2:13" ht="19.5" customHeight="1" thickTop="1">
      <c r="B554" s="183" t="s">
        <v>920</v>
      </c>
      <c r="C554" s="360"/>
      <c r="D554" s="183"/>
      <c r="F554" s="386" t="s">
        <v>921</v>
      </c>
      <c r="G554" s="386"/>
      <c r="H554" s="285"/>
      <c r="J554" s="358" t="s">
        <v>922</v>
      </c>
      <c r="K554" s="358"/>
      <c r="M554" s="415"/>
    </row>
    <row r="555" spans="2:11" ht="19.5" customHeight="1">
      <c r="B555" s="183"/>
      <c r="C555" s="360"/>
      <c r="D555" s="360"/>
      <c r="E555" s="387" t="s">
        <v>923</v>
      </c>
      <c r="F555" s="360"/>
      <c r="G555" s="387" t="s">
        <v>924</v>
      </c>
      <c r="H555" s="360"/>
      <c r="I555" s="387" t="s">
        <v>923</v>
      </c>
      <c r="J555" s="162"/>
      <c r="K555" s="388" t="s">
        <v>925</v>
      </c>
    </row>
    <row r="556" spans="2:11" ht="19.5" customHeight="1">
      <c r="B556" s="181" t="s">
        <v>926</v>
      </c>
      <c r="C556" s="258"/>
      <c r="D556" s="258"/>
      <c r="E556" s="258">
        <v>0</v>
      </c>
      <c r="F556" s="258"/>
      <c r="G556" s="174">
        <v>0</v>
      </c>
      <c r="H556" s="258"/>
      <c r="I556" s="174">
        <v>0</v>
      </c>
      <c r="K556" s="174">
        <v>0</v>
      </c>
    </row>
    <row r="557" spans="2:11" ht="19.5" customHeight="1">
      <c r="B557" s="181" t="s">
        <v>927</v>
      </c>
      <c r="C557" s="258"/>
      <c r="D557" s="258"/>
      <c r="E557" s="389">
        <v>99703367</v>
      </c>
      <c r="F557" s="389"/>
      <c r="G557" s="389">
        <v>1165709064</v>
      </c>
      <c r="H557" s="258"/>
      <c r="I557" s="174">
        <v>591308798</v>
      </c>
      <c r="K557" s="174">
        <v>1513650795</v>
      </c>
    </row>
    <row r="558" spans="2:8" ht="19.5" customHeight="1" hidden="1">
      <c r="B558" s="181" t="s">
        <v>928</v>
      </c>
      <c r="C558" s="258"/>
      <c r="D558" s="258"/>
      <c r="E558" s="181"/>
      <c r="F558" s="181"/>
      <c r="G558" s="258"/>
      <c r="H558" s="258"/>
    </row>
    <row r="559" spans="1:11" ht="19.5" customHeight="1" thickBot="1">
      <c r="A559" s="175"/>
      <c r="B559" s="285"/>
      <c r="C559" s="285" t="s">
        <v>435</v>
      </c>
      <c r="D559" s="359"/>
      <c r="E559" s="390">
        <f>SUM(E556:E558)</f>
        <v>99703367</v>
      </c>
      <c r="F559" s="390"/>
      <c r="G559" s="390">
        <f>SUM(G556:G558)</f>
        <v>1165709064</v>
      </c>
      <c r="H559" s="359"/>
      <c r="I559" s="390">
        <f>SUM(I556:I558)</f>
        <v>591308798</v>
      </c>
      <c r="J559" s="391"/>
      <c r="K559" s="390">
        <f>SUM(K556:K558)</f>
        <v>1513650795</v>
      </c>
    </row>
    <row r="560" spans="1:11" ht="30" customHeight="1" hidden="1">
      <c r="A560" s="357" t="s">
        <v>929</v>
      </c>
      <c r="B560" s="183" t="s">
        <v>930</v>
      </c>
      <c r="I560" s="236" t="str">
        <f>'[1]TTC'!D14</f>
        <v>01/01/2011</v>
      </c>
      <c r="J560" s="236"/>
      <c r="K560" s="236" t="str">
        <f>'[1]TTC'!D13</f>
        <v>31/03/2011</v>
      </c>
    </row>
    <row r="561" spans="2:13" ht="15.75" customHeight="1" hidden="1">
      <c r="B561" s="176" t="s">
        <v>931</v>
      </c>
      <c r="C561" s="258"/>
      <c r="D561" s="258"/>
      <c r="E561" s="258"/>
      <c r="F561" s="258"/>
      <c r="G561" s="258"/>
      <c r="H561" s="258"/>
      <c r="I561" s="162">
        <f>SUM(I562:I569)</f>
        <v>0</v>
      </c>
      <c r="J561" s="162"/>
      <c r="K561" s="162">
        <f>SUM(K562:K569)</f>
        <v>0</v>
      </c>
      <c r="L561" s="238">
        <v>0</v>
      </c>
      <c r="M561" s="238">
        <v>0</v>
      </c>
    </row>
    <row r="562" spans="3:8" ht="15.75" customHeight="1" hidden="1">
      <c r="C562" s="202" t="s">
        <v>932</v>
      </c>
      <c r="D562" s="258"/>
      <c r="E562" s="258"/>
      <c r="F562" s="258"/>
      <c r="G562" s="258"/>
      <c r="H562" s="258"/>
    </row>
    <row r="563" spans="3:8" ht="15.75" customHeight="1" hidden="1">
      <c r="C563" s="173" t="s">
        <v>933</v>
      </c>
      <c r="D563" s="258"/>
      <c r="E563" s="258"/>
      <c r="F563" s="258"/>
      <c r="G563" s="258"/>
      <c r="H563" s="258"/>
    </row>
    <row r="564" spans="3:8" ht="15.75" customHeight="1" hidden="1">
      <c r="C564" s="202" t="s">
        <v>932</v>
      </c>
      <c r="D564" s="258"/>
      <c r="E564" s="258"/>
      <c r="F564" s="258"/>
      <c r="G564" s="258"/>
      <c r="H564" s="258"/>
    </row>
    <row r="565" spans="3:8" ht="15.75" customHeight="1" hidden="1">
      <c r="C565" s="173" t="s">
        <v>934</v>
      </c>
      <c r="D565" s="258"/>
      <c r="E565" s="258"/>
      <c r="F565" s="258"/>
      <c r="G565" s="258"/>
      <c r="H565" s="258"/>
    </row>
    <row r="566" spans="3:8" ht="15.75" customHeight="1" hidden="1">
      <c r="C566" s="202" t="s">
        <v>932</v>
      </c>
      <c r="D566" s="258"/>
      <c r="E566" s="258"/>
      <c r="F566" s="258"/>
      <c r="G566" s="258"/>
      <c r="H566" s="258"/>
    </row>
    <row r="567" spans="3:8" ht="15.75" customHeight="1" hidden="1">
      <c r="C567" s="173" t="s">
        <v>935</v>
      </c>
      <c r="D567" s="258"/>
      <c r="E567" s="258"/>
      <c r="F567" s="258"/>
      <c r="G567" s="258"/>
      <c r="H567" s="258"/>
    </row>
    <row r="568" spans="3:8" ht="15.75" customHeight="1" hidden="1">
      <c r="C568" s="202" t="s">
        <v>936</v>
      </c>
      <c r="D568" s="258"/>
      <c r="E568" s="258"/>
      <c r="F568" s="258"/>
      <c r="G568" s="258"/>
      <c r="H568" s="258"/>
    </row>
    <row r="569" spans="3:8" ht="15.75" customHeight="1" hidden="1">
      <c r="C569" s="184" t="s">
        <v>937</v>
      </c>
      <c r="D569" s="258"/>
      <c r="E569" s="258"/>
      <c r="F569" s="258"/>
      <c r="G569" s="258"/>
      <c r="H569" s="258"/>
    </row>
    <row r="570" spans="2:13" ht="15.75" customHeight="1" hidden="1">
      <c r="B570" s="176" t="s">
        <v>938</v>
      </c>
      <c r="C570" s="258"/>
      <c r="D570" s="258"/>
      <c r="E570" s="258"/>
      <c r="F570" s="258"/>
      <c r="G570" s="258"/>
      <c r="H570" s="258"/>
      <c r="I570" s="162">
        <f>SUM(I571:I575)</f>
        <v>0</v>
      </c>
      <c r="J570" s="162"/>
      <c r="K570" s="162">
        <f>SUM(K571:K575)</f>
        <v>0</v>
      </c>
      <c r="L570" s="238">
        <v>0</v>
      </c>
      <c r="M570" s="238">
        <v>0</v>
      </c>
    </row>
    <row r="571" spans="3:8" ht="15.75" customHeight="1" hidden="1">
      <c r="C571" s="202" t="s">
        <v>939</v>
      </c>
      <c r="D571" s="258"/>
      <c r="E571" s="258"/>
      <c r="F571" s="258"/>
      <c r="G571" s="258"/>
      <c r="H571" s="258"/>
    </row>
    <row r="572" spans="2:8" ht="15.75" customHeight="1" hidden="1">
      <c r="B572" s="392"/>
      <c r="C572" s="173" t="s">
        <v>940</v>
      </c>
      <c r="D572" s="392"/>
      <c r="E572" s="392"/>
      <c r="F572" s="392"/>
      <c r="G572" s="392"/>
      <c r="H572" s="258"/>
    </row>
    <row r="573" spans="3:8" ht="15.75" customHeight="1" hidden="1">
      <c r="C573" s="202" t="s">
        <v>941</v>
      </c>
      <c r="D573" s="258"/>
      <c r="E573" s="258"/>
      <c r="F573" s="258"/>
      <c r="G573" s="258"/>
      <c r="H573" s="258"/>
    </row>
    <row r="574" spans="3:8" ht="15.75" customHeight="1" hidden="1">
      <c r="C574" s="202" t="s">
        <v>942</v>
      </c>
      <c r="D574" s="258"/>
      <c r="E574" s="258"/>
      <c r="F574" s="258"/>
      <c r="G574" s="258"/>
      <c r="H574" s="258"/>
    </row>
    <row r="575" spans="3:8" ht="15.75" customHeight="1" hidden="1">
      <c r="C575" s="202" t="s">
        <v>943</v>
      </c>
      <c r="D575" s="258"/>
      <c r="E575" s="258"/>
      <c r="F575" s="258"/>
      <c r="G575" s="258"/>
      <c r="H575" s="258"/>
    </row>
    <row r="576" spans="1:13" ht="21" customHeight="1" hidden="1">
      <c r="A576" s="180"/>
      <c r="B576" s="183"/>
      <c r="C576" s="183" t="s">
        <v>435</v>
      </c>
      <c r="D576" s="181"/>
      <c r="E576" s="181"/>
      <c r="F576" s="181"/>
      <c r="G576" s="181"/>
      <c r="H576" s="181"/>
      <c r="I576" s="237">
        <f>I570+I561</f>
        <v>0</v>
      </c>
      <c r="J576" s="162"/>
      <c r="K576" s="237">
        <f>K570+K561</f>
        <v>0</v>
      </c>
      <c r="L576" s="238"/>
      <c r="M576" s="238"/>
    </row>
    <row r="577" spans="1:11" ht="30" customHeight="1" thickTop="1">
      <c r="A577" s="234" t="s">
        <v>944</v>
      </c>
      <c r="B577" s="183" t="s">
        <v>945</v>
      </c>
      <c r="I577" s="162"/>
      <c r="J577" s="162"/>
      <c r="K577" s="162"/>
    </row>
    <row r="578" spans="1:12" ht="19.5" customHeight="1">
      <c r="A578" s="175"/>
      <c r="B578" s="183" t="s">
        <v>946</v>
      </c>
      <c r="C578" s="183"/>
      <c r="D578" s="183"/>
      <c r="E578" s="183"/>
      <c r="F578" s="183"/>
      <c r="G578" s="183"/>
      <c r="H578" s="183"/>
      <c r="I578" s="162"/>
      <c r="J578" s="162"/>
      <c r="K578" s="162"/>
      <c r="L578" s="39" t="s">
        <v>947</v>
      </c>
    </row>
    <row r="579" spans="1:12" ht="30" customHeight="1" hidden="1">
      <c r="A579" s="175"/>
      <c r="B579" s="285" t="s">
        <v>948</v>
      </c>
      <c r="C579" s="176"/>
      <c r="D579" s="176"/>
      <c r="E579" s="176"/>
      <c r="F579" s="176"/>
      <c r="G579" s="176"/>
      <c r="H579" s="176"/>
      <c r="I579" s="162"/>
      <c r="J579" s="162"/>
      <c r="K579" s="162"/>
      <c r="L579" s="39" t="s">
        <v>949</v>
      </c>
    </row>
    <row r="580" spans="1:11" ht="33.75" customHeight="1" hidden="1">
      <c r="A580" s="175"/>
      <c r="B580" s="393"/>
      <c r="C580" s="393"/>
      <c r="D580" s="393"/>
      <c r="E580" s="394" t="s">
        <v>950</v>
      </c>
      <c r="F580" s="393"/>
      <c r="G580" s="394" t="s">
        <v>951</v>
      </c>
      <c r="H580" s="393"/>
      <c r="I580" s="395" t="s">
        <v>952</v>
      </c>
      <c r="J580" s="289"/>
      <c r="K580" s="358" t="s">
        <v>953</v>
      </c>
    </row>
    <row r="581" spans="1:11" ht="19.5" customHeight="1" hidden="1">
      <c r="A581" s="175"/>
      <c r="B581" s="176" t="s">
        <v>954</v>
      </c>
      <c r="C581" s="176"/>
      <c r="D581" s="176"/>
      <c r="E581" s="176"/>
      <c r="F581" s="176"/>
      <c r="G581" s="176"/>
      <c r="H581" s="176"/>
      <c r="I581" s="162"/>
      <c r="J581" s="162"/>
      <c r="K581" s="162">
        <f>SUM(E581:I581)</f>
        <v>0</v>
      </c>
    </row>
    <row r="582" spans="1:11" ht="19.5" customHeight="1" hidden="1">
      <c r="A582" s="175"/>
      <c r="B582" s="176"/>
      <c r="C582" s="173" t="s">
        <v>955</v>
      </c>
      <c r="D582" s="176"/>
      <c r="E582" s="396"/>
      <c r="F582" s="396"/>
      <c r="G582" s="396"/>
      <c r="H582" s="396"/>
      <c r="I582" s="397"/>
      <c r="J582" s="162"/>
      <c r="K582" s="162">
        <f aca="true" t="shared" si="5" ref="K582:K590">SUM(E582:I582)</f>
        <v>0</v>
      </c>
    </row>
    <row r="583" spans="1:11" ht="19.5" customHeight="1" hidden="1">
      <c r="A583" s="175"/>
      <c r="B583" s="176"/>
      <c r="C583" s="173" t="s">
        <v>956</v>
      </c>
      <c r="D583" s="176"/>
      <c r="E583" s="396"/>
      <c r="F583" s="396"/>
      <c r="G583" s="396"/>
      <c r="H583" s="396"/>
      <c r="I583" s="397"/>
      <c r="J583" s="162"/>
      <c r="K583" s="162">
        <f t="shared" si="5"/>
        <v>0</v>
      </c>
    </row>
    <row r="584" spans="1:11" ht="19.5" customHeight="1" hidden="1">
      <c r="A584" s="175"/>
      <c r="B584" s="176"/>
      <c r="C584" s="173" t="s">
        <v>526</v>
      </c>
      <c r="D584" s="176"/>
      <c r="E584" s="396"/>
      <c r="F584" s="396"/>
      <c r="G584" s="396"/>
      <c r="H584" s="396"/>
      <c r="I584" s="397"/>
      <c r="J584" s="162"/>
      <c r="K584" s="162">
        <f t="shared" si="5"/>
        <v>0</v>
      </c>
    </row>
    <row r="585" spans="1:12" ht="19.5" customHeight="1" hidden="1">
      <c r="A585" s="175"/>
      <c r="B585" s="393" t="s">
        <v>957</v>
      </c>
      <c r="C585" s="393"/>
      <c r="D585" s="393"/>
      <c r="E585" s="398">
        <f>SUM(E581:E584)</f>
        <v>0</v>
      </c>
      <c r="F585" s="398"/>
      <c r="G585" s="398">
        <f>SUM(G581:G584)</f>
        <v>0</v>
      </c>
      <c r="H585" s="398"/>
      <c r="I585" s="398">
        <f>SUM(I581:I584)</f>
        <v>0</v>
      </c>
      <c r="J585" s="289"/>
      <c r="K585" s="289">
        <f t="shared" si="5"/>
        <v>0</v>
      </c>
      <c r="L585" s="238">
        <v>-71022414827</v>
      </c>
    </row>
    <row r="586" spans="1:11" ht="19.5" customHeight="1" hidden="1">
      <c r="A586" s="175"/>
      <c r="B586" s="393" t="s">
        <v>958</v>
      </c>
      <c r="C586" s="393"/>
      <c r="D586" s="393"/>
      <c r="E586" s="398">
        <f>E585</f>
        <v>0</v>
      </c>
      <c r="F586" s="398"/>
      <c r="G586" s="398">
        <f>G585</f>
        <v>0</v>
      </c>
      <c r="H586" s="398"/>
      <c r="I586" s="398">
        <f>I585</f>
        <v>0</v>
      </c>
      <c r="J586" s="289"/>
      <c r="K586" s="289">
        <f t="shared" si="5"/>
        <v>0</v>
      </c>
    </row>
    <row r="587" spans="1:11" ht="19.5" customHeight="1" hidden="1">
      <c r="A587" s="175"/>
      <c r="B587" s="176"/>
      <c r="C587" s="173" t="s">
        <v>955</v>
      </c>
      <c r="D587" s="176"/>
      <c r="E587" s="396"/>
      <c r="F587" s="396"/>
      <c r="G587" s="396"/>
      <c r="H587" s="396"/>
      <c r="I587" s="397"/>
      <c r="J587" s="162"/>
      <c r="K587" s="162">
        <f t="shared" si="5"/>
        <v>0</v>
      </c>
    </row>
    <row r="588" spans="1:11" ht="19.5" customHeight="1" hidden="1">
      <c r="A588" s="175"/>
      <c r="B588" s="176"/>
      <c r="C588" s="173" t="s">
        <v>956</v>
      </c>
      <c r="D588" s="176"/>
      <c r="E588" s="396"/>
      <c r="F588" s="396"/>
      <c r="G588" s="396"/>
      <c r="H588" s="396"/>
      <c r="I588" s="397"/>
      <c r="J588" s="162"/>
      <c r="K588" s="162">
        <f t="shared" si="5"/>
        <v>0</v>
      </c>
    </row>
    <row r="589" spans="1:11" ht="19.5" customHeight="1" hidden="1">
      <c r="A589" s="175"/>
      <c r="B589" s="393"/>
      <c r="C589" s="169" t="s">
        <v>526</v>
      </c>
      <c r="D589" s="393"/>
      <c r="E589" s="398"/>
      <c r="F589" s="398"/>
      <c r="G589" s="398"/>
      <c r="H589" s="398"/>
      <c r="I589" s="399"/>
      <c r="J589" s="289"/>
      <c r="K589" s="289">
        <f t="shared" si="5"/>
        <v>0</v>
      </c>
    </row>
    <row r="590" spans="1:12" ht="19.5" customHeight="1" hidden="1">
      <c r="A590" s="175"/>
      <c r="B590" s="400" t="s">
        <v>959</v>
      </c>
      <c r="C590" s="400"/>
      <c r="D590" s="400"/>
      <c r="E590" s="401">
        <f>SUM(E586:E589)</f>
        <v>0</v>
      </c>
      <c r="F590" s="401"/>
      <c r="G590" s="401">
        <f>SUM(G586:G589)</f>
        <v>0</v>
      </c>
      <c r="H590" s="401"/>
      <c r="I590" s="401">
        <f>SUM(I586:I589)</f>
        <v>0</v>
      </c>
      <c r="J590" s="402"/>
      <c r="K590" s="402">
        <f t="shared" si="5"/>
        <v>0</v>
      </c>
      <c r="L590" s="238">
        <v>-70927714167.46547</v>
      </c>
    </row>
    <row r="591" spans="1:11" ht="30" customHeight="1">
      <c r="A591" s="175"/>
      <c r="B591" s="285" t="s">
        <v>834</v>
      </c>
      <c r="C591" s="176"/>
      <c r="D591" s="176"/>
      <c r="E591" s="176"/>
      <c r="F591" s="176"/>
      <c r="G591" s="176"/>
      <c r="H591" s="176"/>
      <c r="I591" s="162"/>
      <c r="J591" s="162"/>
      <c r="K591" s="162"/>
    </row>
    <row r="592" spans="7:11" ht="19.5" customHeight="1">
      <c r="G592" s="403" t="s">
        <v>835</v>
      </c>
      <c r="I592" s="236" t="str">
        <f>I531</f>
        <v>01/01/2012</v>
      </c>
      <c r="J592" s="236"/>
      <c r="K592" s="236">
        <f>K531</f>
        <v>41274</v>
      </c>
    </row>
    <row r="593" spans="2:8" ht="16.5" customHeight="1">
      <c r="B593" s="242" t="s">
        <v>836</v>
      </c>
      <c r="C593" s="242"/>
      <c r="D593" s="242"/>
      <c r="E593" s="242"/>
      <c r="F593" s="242"/>
      <c r="G593" s="404"/>
      <c r="H593" s="242"/>
    </row>
    <row r="594" spans="2:11" ht="16.5" customHeight="1">
      <c r="B594" s="242"/>
      <c r="C594" s="242" t="s">
        <v>837</v>
      </c>
      <c r="D594" s="242"/>
      <c r="E594" s="242"/>
      <c r="F594" s="242"/>
      <c r="G594" s="404">
        <v>0.0411148008299376</v>
      </c>
      <c r="H594" s="242"/>
      <c r="I594" s="174">
        <v>1732500000</v>
      </c>
      <c r="K594" s="174">
        <v>1732500000</v>
      </c>
    </row>
    <row r="595" spans="1:11" ht="16.5" customHeight="1">
      <c r="A595" s="175"/>
      <c r="B595" s="214" t="s">
        <v>838</v>
      </c>
      <c r="C595" s="296"/>
      <c r="D595" s="176"/>
      <c r="E595" s="176"/>
      <c r="F595" s="176"/>
      <c r="G595" s="405"/>
      <c r="H595" s="176"/>
      <c r="I595" s="162"/>
      <c r="J595" s="162"/>
      <c r="K595" s="162"/>
    </row>
    <row r="596" spans="1:11" ht="16.5" customHeight="1">
      <c r="A596" s="175"/>
      <c r="B596" s="214"/>
      <c r="C596" s="242" t="s">
        <v>839</v>
      </c>
      <c r="D596" s="176"/>
      <c r="E596" s="176"/>
      <c r="F596" s="176"/>
      <c r="G596" s="404">
        <f>+I596/I599</f>
        <v>0.9588902054659121</v>
      </c>
      <c r="H596" s="176"/>
      <c r="I596" s="174">
        <v>40405610000</v>
      </c>
      <c r="J596" s="174" t="s">
        <v>558</v>
      </c>
      <c r="K596" s="174">
        <v>40405610000</v>
      </c>
    </row>
    <row r="597" spans="1:8" ht="15.75" customHeight="1" hidden="1">
      <c r="A597" s="175"/>
      <c r="B597" s="214"/>
      <c r="C597" s="242" t="s">
        <v>840</v>
      </c>
      <c r="D597" s="176"/>
      <c r="E597" s="176"/>
      <c r="F597" s="176"/>
      <c r="G597" s="404"/>
      <c r="H597" s="176"/>
    </row>
    <row r="598" spans="1:11" ht="16.5" customHeight="1">
      <c r="A598" s="175"/>
      <c r="B598" s="214" t="s">
        <v>841</v>
      </c>
      <c r="C598" s="296"/>
      <c r="D598" s="176"/>
      <c r="E598" s="176"/>
      <c r="F598" s="176"/>
      <c r="G598" s="405"/>
      <c r="H598" s="176"/>
      <c r="I598" s="174">
        <v>-220000</v>
      </c>
      <c r="J598" s="162"/>
      <c r="K598" s="174">
        <v>-220000</v>
      </c>
    </row>
    <row r="599" spans="1:13" ht="21" customHeight="1" thickBot="1">
      <c r="A599" s="180"/>
      <c r="B599" s="183"/>
      <c r="C599" s="183" t="s">
        <v>435</v>
      </c>
      <c r="D599" s="181"/>
      <c r="E599" s="181"/>
      <c r="F599" s="181"/>
      <c r="G599" s="406">
        <f>SUM(G594:G598)</f>
        <v>1.0000050062958497</v>
      </c>
      <c r="H599" s="181"/>
      <c r="I599" s="237">
        <f>+I594+I596+I598</f>
        <v>42137890000</v>
      </c>
      <c r="J599" s="162"/>
      <c r="K599" s="237">
        <f>+K594+K596+K598</f>
        <v>42137890000</v>
      </c>
      <c r="L599" s="238">
        <v>0</v>
      </c>
      <c r="M599" s="238">
        <v>0</v>
      </c>
    </row>
    <row r="600" spans="1:14" s="39" customFormat="1" ht="15.75" customHeight="1" hidden="1">
      <c r="A600" s="172"/>
      <c r="B600" s="173" t="s">
        <v>842</v>
      </c>
      <c r="C600" s="173"/>
      <c r="D600" s="173"/>
      <c r="E600" s="173"/>
      <c r="F600" s="173"/>
      <c r="G600" s="407"/>
      <c r="H600" s="173"/>
      <c r="I600" s="174">
        <v>510000</v>
      </c>
      <c r="J600" s="174"/>
      <c r="K600" s="174">
        <v>408770</v>
      </c>
      <c r="N600" s="164"/>
    </row>
    <row r="601" spans="1:14" s="39" customFormat="1" ht="15.75" customHeight="1" hidden="1">
      <c r="A601" s="172"/>
      <c r="B601" s="173" t="s">
        <v>843</v>
      </c>
      <c r="C601" s="173"/>
      <c r="D601" s="173"/>
      <c r="E601" s="173"/>
      <c r="F601" s="173"/>
      <c r="G601" s="173"/>
      <c r="H601" s="173"/>
      <c r="I601" s="174"/>
      <c r="J601" s="174"/>
      <c r="K601" s="174"/>
      <c r="N601" s="164"/>
    </row>
    <row r="602" spans="1:11" ht="30" customHeight="1" thickTop="1">
      <c r="A602" s="175"/>
      <c r="B602" s="285" t="s">
        <v>844</v>
      </c>
      <c r="C602" s="176"/>
      <c r="D602" s="176"/>
      <c r="E602" s="176"/>
      <c r="F602" s="176"/>
      <c r="G602" s="176"/>
      <c r="H602" s="176"/>
      <c r="I602" s="491" t="str">
        <f>I592</f>
        <v>01/01/2012</v>
      </c>
      <c r="J602" s="162"/>
      <c r="K602" s="236">
        <f>K592</f>
        <v>41274</v>
      </c>
    </row>
    <row r="603" spans="2:11" ht="16.5" customHeight="1">
      <c r="B603" s="176" t="s">
        <v>845</v>
      </c>
      <c r="I603" s="162"/>
      <c r="J603" s="162"/>
      <c r="K603" s="162"/>
    </row>
    <row r="604" spans="2:11" ht="16.5" customHeight="1">
      <c r="B604" s="173" t="s">
        <v>846</v>
      </c>
      <c r="I604" s="162">
        <f>I608</f>
        <v>46350620000</v>
      </c>
      <c r="J604" s="162"/>
      <c r="K604" s="162">
        <f>K608</f>
        <v>46350620000</v>
      </c>
    </row>
    <row r="605" spans="1:248" s="39" customFormat="1" ht="16.5" customHeight="1">
      <c r="A605" s="172"/>
      <c r="B605" s="328"/>
      <c r="C605" s="328" t="s">
        <v>847</v>
      </c>
      <c r="D605" s="173"/>
      <c r="E605" s="173"/>
      <c r="F605" s="173"/>
      <c r="G605" s="173"/>
      <c r="H605" s="173"/>
      <c r="I605" s="174">
        <v>46350620000</v>
      </c>
      <c r="J605" s="174"/>
      <c r="K605" s="174">
        <f>I608</f>
        <v>46350620000</v>
      </c>
      <c r="M605" s="163"/>
      <c r="N605" s="164"/>
      <c r="O605" s="163"/>
      <c r="P605" s="163"/>
      <c r="Q605" s="163"/>
      <c r="R605" s="163"/>
      <c r="S605" s="163"/>
      <c r="T605" s="163"/>
      <c r="U605" s="163"/>
      <c r="V605" s="163"/>
      <c r="W605" s="163"/>
      <c r="X605" s="163"/>
      <c r="Y605" s="163"/>
      <c r="Z605" s="163"/>
      <c r="AA605" s="163"/>
      <c r="AB605" s="163"/>
      <c r="AC605" s="163"/>
      <c r="AD605" s="163"/>
      <c r="AE605" s="163"/>
      <c r="AF605" s="163"/>
      <c r="AG605" s="163"/>
      <c r="AH605" s="163"/>
      <c r="AI605" s="163"/>
      <c r="AJ605" s="163"/>
      <c r="AK605" s="163"/>
      <c r="AL605" s="163"/>
      <c r="AM605" s="163"/>
      <c r="AN605" s="163"/>
      <c r="AO605" s="163"/>
      <c r="AP605" s="163"/>
      <c r="AQ605" s="163"/>
      <c r="AR605" s="163"/>
      <c r="AS605" s="163"/>
      <c r="AT605" s="163"/>
      <c r="AU605" s="163"/>
      <c r="AV605" s="163"/>
      <c r="AW605" s="163"/>
      <c r="AX605" s="163"/>
      <c r="AY605" s="163"/>
      <c r="AZ605" s="163"/>
      <c r="BA605" s="163"/>
      <c r="BB605" s="163"/>
      <c r="BC605" s="163"/>
      <c r="BD605" s="163"/>
      <c r="BE605" s="163"/>
      <c r="BF605" s="163"/>
      <c r="BG605" s="163"/>
      <c r="BH605" s="163"/>
      <c r="BI605" s="163"/>
      <c r="BJ605" s="163"/>
      <c r="BK605" s="163"/>
      <c r="BL605" s="163"/>
      <c r="BM605" s="163"/>
      <c r="BN605" s="163"/>
      <c r="BO605" s="163"/>
      <c r="BP605" s="163"/>
      <c r="BQ605" s="163"/>
      <c r="BR605" s="163"/>
      <c r="BS605" s="163"/>
      <c r="BT605" s="163"/>
      <c r="BU605" s="163"/>
      <c r="BV605" s="163"/>
      <c r="BW605" s="163"/>
      <c r="BX605" s="163"/>
      <c r="BY605" s="163"/>
      <c r="BZ605" s="163"/>
      <c r="CA605" s="163"/>
      <c r="CB605" s="163"/>
      <c r="CC605" s="163"/>
      <c r="CD605" s="163"/>
      <c r="CE605" s="163"/>
      <c r="CF605" s="163"/>
      <c r="CG605" s="163"/>
      <c r="CH605" s="163"/>
      <c r="CI605" s="163"/>
      <c r="CJ605" s="163"/>
      <c r="CK605" s="163"/>
      <c r="CL605" s="163"/>
      <c r="CM605" s="163"/>
      <c r="CN605" s="163"/>
      <c r="CO605" s="163"/>
      <c r="CP605" s="163"/>
      <c r="CQ605" s="163"/>
      <c r="CR605" s="163"/>
      <c r="CS605" s="163"/>
      <c r="CT605" s="163"/>
      <c r="CU605" s="163"/>
      <c r="CV605" s="163"/>
      <c r="CW605" s="163"/>
      <c r="CX605" s="163"/>
      <c r="CY605" s="163"/>
      <c r="CZ605" s="163"/>
      <c r="DA605" s="163"/>
      <c r="DB605" s="163"/>
      <c r="DC605" s="163"/>
      <c r="DD605" s="163"/>
      <c r="DE605" s="163"/>
      <c r="DF605" s="163"/>
      <c r="DG605" s="163"/>
      <c r="DH605" s="163"/>
      <c r="DI605" s="163"/>
      <c r="DJ605" s="163"/>
      <c r="DK605" s="163"/>
      <c r="DL605" s="163"/>
      <c r="DM605" s="163"/>
      <c r="DN605" s="163"/>
      <c r="DO605" s="163"/>
      <c r="DP605" s="163"/>
      <c r="DQ605" s="163"/>
      <c r="DR605" s="163"/>
      <c r="DS605" s="163"/>
      <c r="DT605" s="163"/>
      <c r="DU605" s="163"/>
      <c r="DV605" s="163"/>
      <c r="DW605" s="163"/>
      <c r="DX605" s="163"/>
      <c r="DY605" s="163"/>
      <c r="DZ605" s="163"/>
      <c r="EA605" s="163"/>
      <c r="EB605" s="163"/>
      <c r="EC605" s="163"/>
      <c r="ED605" s="163"/>
      <c r="EE605" s="163"/>
      <c r="EF605" s="163"/>
      <c r="EG605" s="163"/>
      <c r="EH605" s="163"/>
      <c r="EI605" s="163"/>
      <c r="EJ605" s="163"/>
      <c r="EK605" s="163"/>
      <c r="EL605" s="163"/>
      <c r="EM605" s="163"/>
      <c r="EN605" s="163"/>
      <c r="EO605" s="163"/>
      <c r="EP605" s="163"/>
      <c r="EQ605" s="163"/>
      <c r="ER605" s="163"/>
      <c r="ES605" s="163"/>
      <c r="ET605" s="163"/>
      <c r="EU605" s="163"/>
      <c r="EV605" s="163"/>
      <c r="EW605" s="163"/>
      <c r="EX605" s="163"/>
      <c r="EY605" s="163"/>
      <c r="EZ605" s="163"/>
      <c r="FA605" s="163"/>
      <c r="FB605" s="163"/>
      <c r="FC605" s="163"/>
      <c r="FD605" s="163"/>
      <c r="FE605" s="163"/>
      <c r="FF605" s="163"/>
      <c r="FG605" s="163"/>
      <c r="FH605" s="163"/>
      <c r="FI605" s="163"/>
      <c r="FJ605" s="163"/>
      <c r="FK605" s="163"/>
      <c r="FL605" s="163"/>
      <c r="FM605" s="163"/>
      <c r="FN605" s="163"/>
      <c r="FO605" s="163"/>
      <c r="FP605" s="163"/>
      <c r="FQ605" s="163"/>
      <c r="FR605" s="163"/>
      <c r="FS605" s="163"/>
      <c r="FT605" s="163"/>
      <c r="FU605" s="163"/>
      <c r="FV605" s="163"/>
      <c r="FW605" s="163"/>
      <c r="FX605" s="163"/>
      <c r="FY605" s="163"/>
      <c r="FZ605" s="163"/>
      <c r="GA605" s="163"/>
      <c r="GB605" s="163"/>
      <c r="GC605" s="163"/>
      <c r="GD605" s="163"/>
      <c r="GE605" s="163"/>
      <c r="GF605" s="163"/>
      <c r="GG605" s="163"/>
      <c r="GH605" s="163"/>
      <c r="GI605" s="163"/>
      <c r="GJ605" s="163"/>
      <c r="GK605" s="163"/>
      <c r="GL605" s="163"/>
      <c r="GM605" s="163"/>
      <c r="GN605" s="163"/>
      <c r="GO605" s="163"/>
      <c r="GP605" s="163"/>
      <c r="GQ605" s="163"/>
      <c r="GR605" s="163"/>
      <c r="GS605" s="163"/>
      <c r="GT605" s="163"/>
      <c r="GU605" s="163"/>
      <c r="GV605" s="163"/>
      <c r="GW605" s="163"/>
      <c r="GX605" s="163"/>
      <c r="GY605" s="163"/>
      <c r="GZ605" s="163"/>
      <c r="HA605" s="163"/>
      <c r="HB605" s="163"/>
      <c r="HC605" s="163"/>
      <c r="HD605" s="163"/>
      <c r="HE605" s="163"/>
      <c r="HF605" s="163"/>
      <c r="HG605" s="163"/>
      <c r="HH605" s="163"/>
      <c r="HI605" s="163"/>
      <c r="HJ605" s="163"/>
      <c r="HK605" s="163"/>
      <c r="HL605" s="163"/>
      <c r="HM605" s="163"/>
      <c r="HN605" s="163"/>
      <c r="HO605" s="163"/>
      <c r="HP605" s="163"/>
      <c r="HQ605" s="163"/>
      <c r="HR605" s="163"/>
      <c r="HS605" s="163"/>
      <c r="HT605" s="163"/>
      <c r="HU605" s="163"/>
      <c r="HV605" s="163"/>
      <c r="HW605" s="163"/>
      <c r="HX605" s="163"/>
      <c r="HY605" s="163"/>
      <c r="HZ605" s="163"/>
      <c r="IA605" s="163"/>
      <c r="IB605" s="163"/>
      <c r="IC605" s="163"/>
      <c r="ID605" s="163"/>
      <c r="IE605" s="163"/>
      <c r="IF605" s="163"/>
      <c r="IG605" s="163"/>
      <c r="IH605" s="163"/>
      <c r="II605" s="163"/>
      <c r="IJ605" s="163"/>
      <c r="IK605" s="163"/>
      <c r="IL605" s="163"/>
      <c r="IM605" s="163"/>
      <c r="IN605" s="163"/>
    </row>
    <row r="606" spans="1:248" s="39" customFormat="1" ht="16.5" customHeight="1">
      <c r="A606" s="172"/>
      <c r="B606" s="328"/>
      <c r="C606" s="328" t="s">
        <v>848</v>
      </c>
      <c r="D606" s="173"/>
      <c r="E606" s="173"/>
      <c r="F606" s="173"/>
      <c r="G606" s="173"/>
      <c r="H606" s="173"/>
      <c r="I606" s="174"/>
      <c r="J606" s="174"/>
      <c r="K606" s="174"/>
      <c r="M606" s="163"/>
      <c r="N606" s="164"/>
      <c r="O606" s="163"/>
      <c r="P606" s="163"/>
      <c r="Q606" s="163"/>
      <c r="R606" s="163"/>
      <c r="S606" s="163"/>
      <c r="T606" s="163"/>
      <c r="U606" s="163"/>
      <c r="V606" s="163"/>
      <c r="W606" s="163"/>
      <c r="X606" s="163"/>
      <c r="Y606" s="163"/>
      <c r="Z606" s="163"/>
      <c r="AA606" s="163"/>
      <c r="AB606" s="163"/>
      <c r="AC606" s="163"/>
      <c r="AD606" s="163"/>
      <c r="AE606" s="163"/>
      <c r="AF606" s="163"/>
      <c r="AG606" s="163"/>
      <c r="AH606" s="163"/>
      <c r="AI606" s="163"/>
      <c r="AJ606" s="163"/>
      <c r="AK606" s="163"/>
      <c r="AL606" s="163"/>
      <c r="AM606" s="163"/>
      <c r="AN606" s="163"/>
      <c r="AO606" s="163"/>
      <c r="AP606" s="163"/>
      <c r="AQ606" s="163"/>
      <c r="AR606" s="163"/>
      <c r="AS606" s="163"/>
      <c r="AT606" s="163"/>
      <c r="AU606" s="163"/>
      <c r="AV606" s="163"/>
      <c r="AW606" s="163"/>
      <c r="AX606" s="163"/>
      <c r="AY606" s="163"/>
      <c r="AZ606" s="163"/>
      <c r="BA606" s="163"/>
      <c r="BB606" s="163"/>
      <c r="BC606" s="163"/>
      <c r="BD606" s="163"/>
      <c r="BE606" s="163"/>
      <c r="BF606" s="163"/>
      <c r="BG606" s="163"/>
      <c r="BH606" s="163"/>
      <c r="BI606" s="163"/>
      <c r="BJ606" s="163"/>
      <c r="BK606" s="163"/>
      <c r="BL606" s="163"/>
      <c r="BM606" s="163"/>
      <c r="BN606" s="163"/>
      <c r="BO606" s="163"/>
      <c r="BP606" s="163"/>
      <c r="BQ606" s="163"/>
      <c r="BR606" s="163"/>
      <c r="BS606" s="163"/>
      <c r="BT606" s="163"/>
      <c r="BU606" s="163"/>
      <c r="BV606" s="163"/>
      <c r="BW606" s="163"/>
      <c r="BX606" s="163"/>
      <c r="BY606" s="163"/>
      <c r="BZ606" s="163"/>
      <c r="CA606" s="163"/>
      <c r="CB606" s="163"/>
      <c r="CC606" s="163"/>
      <c r="CD606" s="163"/>
      <c r="CE606" s="163"/>
      <c r="CF606" s="163"/>
      <c r="CG606" s="163"/>
      <c r="CH606" s="163"/>
      <c r="CI606" s="163"/>
      <c r="CJ606" s="163"/>
      <c r="CK606" s="163"/>
      <c r="CL606" s="163"/>
      <c r="CM606" s="163"/>
      <c r="CN606" s="163"/>
      <c r="CO606" s="163"/>
      <c r="CP606" s="163"/>
      <c r="CQ606" s="163"/>
      <c r="CR606" s="163"/>
      <c r="CS606" s="163"/>
      <c r="CT606" s="163"/>
      <c r="CU606" s="163"/>
      <c r="CV606" s="163"/>
      <c r="CW606" s="163"/>
      <c r="CX606" s="163"/>
      <c r="CY606" s="163"/>
      <c r="CZ606" s="163"/>
      <c r="DA606" s="163"/>
      <c r="DB606" s="163"/>
      <c r="DC606" s="163"/>
      <c r="DD606" s="163"/>
      <c r="DE606" s="163"/>
      <c r="DF606" s="163"/>
      <c r="DG606" s="163"/>
      <c r="DH606" s="163"/>
      <c r="DI606" s="163"/>
      <c r="DJ606" s="163"/>
      <c r="DK606" s="163"/>
      <c r="DL606" s="163"/>
      <c r="DM606" s="163"/>
      <c r="DN606" s="163"/>
      <c r="DO606" s="163"/>
      <c r="DP606" s="163"/>
      <c r="DQ606" s="163"/>
      <c r="DR606" s="163"/>
      <c r="DS606" s="163"/>
      <c r="DT606" s="163"/>
      <c r="DU606" s="163"/>
      <c r="DV606" s="163"/>
      <c r="DW606" s="163"/>
      <c r="DX606" s="163"/>
      <c r="DY606" s="163"/>
      <c r="DZ606" s="163"/>
      <c r="EA606" s="163"/>
      <c r="EB606" s="163"/>
      <c r="EC606" s="163"/>
      <c r="ED606" s="163"/>
      <c r="EE606" s="163"/>
      <c r="EF606" s="163"/>
      <c r="EG606" s="163"/>
      <c r="EH606" s="163"/>
      <c r="EI606" s="163"/>
      <c r="EJ606" s="163"/>
      <c r="EK606" s="163"/>
      <c r="EL606" s="163"/>
      <c r="EM606" s="163"/>
      <c r="EN606" s="163"/>
      <c r="EO606" s="163"/>
      <c r="EP606" s="163"/>
      <c r="EQ606" s="163"/>
      <c r="ER606" s="163"/>
      <c r="ES606" s="163"/>
      <c r="ET606" s="163"/>
      <c r="EU606" s="163"/>
      <c r="EV606" s="163"/>
      <c r="EW606" s="163"/>
      <c r="EX606" s="163"/>
      <c r="EY606" s="163"/>
      <c r="EZ606" s="163"/>
      <c r="FA606" s="163"/>
      <c r="FB606" s="163"/>
      <c r="FC606" s="163"/>
      <c r="FD606" s="163"/>
      <c r="FE606" s="163"/>
      <c r="FF606" s="163"/>
      <c r="FG606" s="163"/>
      <c r="FH606" s="163"/>
      <c r="FI606" s="163"/>
      <c r="FJ606" s="163"/>
      <c r="FK606" s="163"/>
      <c r="FL606" s="163"/>
      <c r="FM606" s="163"/>
      <c r="FN606" s="163"/>
      <c r="FO606" s="163"/>
      <c r="FP606" s="163"/>
      <c r="FQ606" s="163"/>
      <c r="FR606" s="163"/>
      <c r="FS606" s="163"/>
      <c r="FT606" s="163"/>
      <c r="FU606" s="163"/>
      <c r="FV606" s="163"/>
      <c r="FW606" s="163"/>
      <c r="FX606" s="163"/>
      <c r="FY606" s="163"/>
      <c r="FZ606" s="163"/>
      <c r="GA606" s="163"/>
      <c r="GB606" s="163"/>
      <c r="GC606" s="163"/>
      <c r="GD606" s="163"/>
      <c r="GE606" s="163"/>
      <c r="GF606" s="163"/>
      <c r="GG606" s="163"/>
      <c r="GH606" s="163"/>
      <c r="GI606" s="163"/>
      <c r="GJ606" s="163"/>
      <c r="GK606" s="163"/>
      <c r="GL606" s="163"/>
      <c r="GM606" s="163"/>
      <c r="GN606" s="163"/>
      <c r="GO606" s="163"/>
      <c r="GP606" s="163"/>
      <c r="GQ606" s="163"/>
      <c r="GR606" s="163"/>
      <c r="GS606" s="163"/>
      <c r="GT606" s="163"/>
      <c r="GU606" s="163"/>
      <c r="GV606" s="163"/>
      <c r="GW606" s="163"/>
      <c r="GX606" s="163"/>
      <c r="GY606" s="163"/>
      <c r="GZ606" s="163"/>
      <c r="HA606" s="163"/>
      <c r="HB606" s="163"/>
      <c r="HC606" s="163"/>
      <c r="HD606" s="163"/>
      <c r="HE606" s="163"/>
      <c r="HF606" s="163"/>
      <c r="HG606" s="163"/>
      <c r="HH606" s="163"/>
      <c r="HI606" s="163"/>
      <c r="HJ606" s="163"/>
      <c r="HK606" s="163"/>
      <c r="HL606" s="163"/>
      <c r="HM606" s="163"/>
      <c r="HN606" s="163"/>
      <c r="HO606" s="163"/>
      <c r="HP606" s="163"/>
      <c r="HQ606" s="163"/>
      <c r="HR606" s="163"/>
      <c r="HS606" s="163"/>
      <c r="HT606" s="163"/>
      <c r="HU606" s="163"/>
      <c r="HV606" s="163"/>
      <c r="HW606" s="163"/>
      <c r="HX606" s="163"/>
      <c r="HY606" s="163"/>
      <c r="HZ606" s="163"/>
      <c r="IA606" s="163"/>
      <c r="IB606" s="163"/>
      <c r="IC606" s="163"/>
      <c r="ID606" s="163"/>
      <c r="IE606" s="163"/>
      <c r="IF606" s="163"/>
      <c r="IG606" s="163"/>
      <c r="IH606" s="163"/>
      <c r="II606" s="163"/>
      <c r="IJ606" s="163"/>
      <c r="IK606" s="163"/>
      <c r="IL606" s="163"/>
      <c r="IM606" s="163"/>
      <c r="IN606" s="163"/>
    </row>
    <row r="607" spans="1:248" s="39" customFormat="1" ht="16.5" customHeight="1">
      <c r="A607" s="172"/>
      <c r="B607" s="328"/>
      <c r="C607" s="328" t="s">
        <v>849</v>
      </c>
      <c r="D607" s="173"/>
      <c r="E607" s="173"/>
      <c r="F607" s="173"/>
      <c r="G607" s="173"/>
      <c r="H607" s="173"/>
      <c r="I607" s="174">
        <v>0</v>
      </c>
      <c r="J607" s="174"/>
      <c r="K607" s="174">
        <v>0</v>
      </c>
      <c r="M607" s="163"/>
      <c r="N607" s="164"/>
      <c r="O607" s="163"/>
      <c r="P607" s="163"/>
      <c r="Q607" s="163"/>
      <c r="R607" s="163"/>
      <c r="S607" s="163"/>
      <c r="T607" s="163"/>
      <c r="U607" s="163"/>
      <c r="V607" s="163"/>
      <c r="W607" s="163"/>
      <c r="X607" s="163"/>
      <c r="Y607" s="163"/>
      <c r="Z607" s="163"/>
      <c r="AA607" s="163"/>
      <c r="AB607" s="163"/>
      <c r="AC607" s="163"/>
      <c r="AD607" s="163"/>
      <c r="AE607" s="163"/>
      <c r="AF607" s="163"/>
      <c r="AG607" s="163"/>
      <c r="AH607" s="163"/>
      <c r="AI607" s="163"/>
      <c r="AJ607" s="163"/>
      <c r="AK607" s="163"/>
      <c r="AL607" s="163"/>
      <c r="AM607" s="163"/>
      <c r="AN607" s="163"/>
      <c r="AO607" s="163"/>
      <c r="AP607" s="163"/>
      <c r="AQ607" s="163"/>
      <c r="AR607" s="163"/>
      <c r="AS607" s="163"/>
      <c r="AT607" s="163"/>
      <c r="AU607" s="163"/>
      <c r="AV607" s="163"/>
      <c r="AW607" s="163"/>
      <c r="AX607" s="163"/>
      <c r="AY607" s="163"/>
      <c r="AZ607" s="163"/>
      <c r="BA607" s="163"/>
      <c r="BB607" s="163"/>
      <c r="BC607" s="163"/>
      <c r="BD607" s="163"/>
      <c r="BE607" s="163"/>
      <c r="BF607" s="163"/>
      <c r="BG607" s="163"/>
      <c r="BH607" s="163"/>
      <c r="BI607" s="163"/>
      <c r="BJ607" s="163"/>
      <c r="BK607" s="163"/>
      <c r="BL607" s="163"/>
      <c r="BM607" s="163"/>
      <c r="BN607" s="163"/>
      <c r="BO607" s="163"/>
      <c r="BP607" s="163"/>
      <c r="BQ607" s="163"/>
      <c r="BR607" s="163"/>
      <c r="BS607" s="163"/>
      <c r="BT607" s="163"/>
      <c r="BU607" s="163"/>
      <c r="BV607" s="163"/>
      <c r="BW607" s="163"/>
      <c r="BX607" s="163"/>
      <c r="BY607" s="163"/>
      <c r="BZ607" s="163"/>
      <c r="CA607" s="163"/>
      <c r="CB607" s="163"/>
      <c r="CC607" s="163"/>
      <c r="CD607" s="163"/>
      <c r="CE607" s="163"/>
      <c r="CF607" s="163"/>
      <c r="CG607" s="163"/>
      <c r="CH607" s="163"/>
      <c r="CI607" s="163"/>
      <c r="CJ607" s="163"/>
      <c r="CK607" s="163"/>
      <c r="CL607" s="163"/>
      <c r="CM607" s="163"/>
      <c r="CN607" s="163"/>
      <c r="CO607" s="163"/>
      <c r="CP607" s="163"/>
      <c r="CQ607" s="163"/>
      <c r="CR607" s="163"/>
      <c r="CS607" s="163"/>
      <c r="CT607" s="163"/>
      <c r="CU607" s="163"/>
      <c r="CV607" s="163"/>
      <c r="CW607" s="163"/>
      <c r="CX607" s="163"/>
      <c r="CY607" s="163"/>
      <c r="CZ607" s="163"/>
      <c r="DA607" s="163"/>
      <c r="DB607" s="163"/>
      <c r="DC607" s="163"/>
      <c r="DD607" s="163"/>
      <c r="DE607" s="163"/>
      <c r="DF607" s="163"/>
      <c r="DG607" s="163"/>
      <c r="DH607" s="163"/>
      <c r="DI607" s="163"/>
      <c r="DJ607" s="163"/>
      <c r="DK607" s="163"/>
      <c r="DL607" s="163"/>
      <c r="DM607" s="163"/>
      <c r="DN607" s="163"/>
      <c r="DO607" s="163"/>
      <c r="DP607" s="163"/>
      <c r="DQ607" s="163"/>
      <c r="DR607" s="163"/>
      <c r="DS607" s="163"/>
      <c r="DT607" s="163"/>
      <c r="DU607" s="163"/>
      <c r="DV607" s="163"/>
      <c r="DW607" s="163"/>
      <c r="DX607" s="163"/>
      <c r="DY607" s="163"/>
      <c r="DZ607" s="163"/>
      <c r="EA607" s="163"/>
      <c r="EB607" s="163"/>
      <c r="EC607" s="163"/>
      <c r="ED607" s="163"/>
      <c r="EE607" s="163"/>
      <c r="EF607" s="163"/>
      <c r="EG607" s="163"/>
      <c r="EH607" s="163"/>
      <c r="EI607" s="163"/>
      <c r="EJ607" s="163"/>
      <c r="EK607" s="163"/>
      <c r="EL607" s="163"/>
      <c r="EM607" s="163"/>
      <c r="EN607" s="163"/>
      <c r="EO607" s="163"/>
      <c r="EP607" s="163"/>
      <c r="EQ607" s="163"/>
      <c r="ER607" s="163"/>
      <c r="ES607" s="163"/>
      <c r="ET607" s="163"/>
      <c r="EU607" s="163"/>
      <c r="EV607" s="163"/>
      <c r="EW607" s="163"/>
      <c r="EX607" s="163"/>
      <c r="EY607" s="163"/>
      <c r="EZ607" s="163"/>
      <c r="FA607" s="163"/>
      <c r="FB607" s="163"/>
      <c r="FC607" s="163"/>
      <c r="FD607" s="163"/>
      <c r="FE607" s="163"/>
      <c r="FF607" s="163"/>
      <c r="FG607" s="163"/>
      <c r="FH607" s="163"/>
      <c r="FI607" s="163"/>
      <c r="FJ607" s="163"/>
      <c r="FK607" s="163"/>
      <c r="FL607" s="163"/>
      <c r="FM607" s="163"/>
      <c r="FN607" s="163"/>
      <c r="FO607" s="163"/>
      <c r="FP607" s="163"/>
      <c r="FQ607" s="163"/>
      <c r="FR607" s="163"/>
      <c r="FS607" s="163"/>
      <c r="FT607" s="163"/>
      <c r="FU607" s="163"/>
      <c r="FV607" s="163"/>
      <c r="FW607" s="163"/>
      <c r="FX607" s="163"/>
      <c r="FY607" s="163"/>
      <c r="FZ607" s="163"/>
      <c r="GA607" s="163"/>
      <c r="GB607" s="163"/>
      <c r="GC607" s="163"/>
      <c r="GD607" s="163"/>
      <c r="GE607" s="163"/>
      <c r="GF607" s="163"/>
      <c r="GG607" s="163"/>
      <c r="GH607" s="163"/>
      <c r="GI607" s="163"/>
      <c r="GJ607" s="163"/>
      <c r="GK607" s="163"/>
      <c r="GL607" s="163"/>
      <c r="GM607" s="163"/>
      <c r="GN607" s="163"/>
      <c r="GO607" s="163"/>
      <c r="GP607" s="163"/>
      <c r="GQ607" s="163"/>
      <c r="GR607" s="163"/>
      <c r="GS607" s="163"/>
      <c r="GT607" s="163"/>
      <c r="GU607" s="163"/>
      <c r="GV607" s="163"/>
      <c r="GW607" s="163"/>
      <c r="GX607" s="163"/>
      <c r="GY607" s="163"/>
      <c r="GZ607" s="163"/>
      <c r="HA607" s="163"/>
      <c r="HB607" s="163"/>
      <c r="HC607" s="163"/>
      <c r="HD607" s="163"/>
      <c r="HE607" s="163"/>
      <c r="HF607" s="163"/>
      <c r="HG607" s="163"/>
      <c r="HH607" s="163"/>
      <c r="HI607" s="163"/>
      <c r="HJ607" s="163"/>
      <c r="HK607" s="163"/>
      <c r="HL607" s="163"/>
      <c r="HM607" s="163"/>
      <c r="HN607" s="163"/>
      <c r="HO607" s="163"/>
      <c r="HP607" s="163"/>
      <c r="HQ607" s="163"/>
      <c r="HR607" s="163"/>
      <c r="HS607" s="163"/>
      <c r="HT607" s="163"/>
      <c r="HU607" s="163"/>
      <c r="HV607" s="163"/>
      <c r="HW607" s="163"/>
      <c r="HX607" s="163"/>
      <c r="HY607" s="163"/>
      <c r="HZ607" s="163"/>
      <c r="IA607" s="163"/>
      <c r="IB607" s="163"/>
      <c r="IC607" s="163"/>
      <c r="ID607" s="163"/>
      <c r="IE607" s="163"/>
      <c r="IF607" s="163"/>
      <c r="IG607" s="163"/>
      <c r="IH607" s="163"/>
      <c r="II607" s="163"/>
      <c r="IJ607" s="163"/>
      <c r="IK607" s="163"/>
      <c r="IL607" s="163"/>
      <c r="IM607" s="163"/>
      <c r="IN607" s="163"/>
    </row>
    <row r="608" spans="1:248" s="39" customFormat="1" ht="16.5" customHeight="1">
      <c r="A608" s="172"/>
      <c r="B608" s="328"/>
      <c r="C608" s="328" t="s">
        <v>850</v>
      </c>
      <c r="D608" s="173"/>
      <c r="E608" s="173"/>
      <c r="F608" s="173"/>
      <c r="G608" s="173"/>
      <c r="H608" s="173"/>
      <c r="I608" s="174">
        <f>I605</f>
        <v>46350620000</v>
      </c>
      <c r="J608" s="174"/>
      <c r="K608" s="174">
        <f>K605+K606-K607</f>
        <v>46350620000</v>
      </c>
      <c r="M608" s="163"/>
      <c r="N608" s="164"/>
      <c r="O608" s="163"/>
      <c r="P608" s="163"/>
      <c r="Q608" s="163"/>
      <c r="R608" s="163"/>
      <c r="S608" s="163"/>
      <c r="T608" s="163"/>
      <c r="U608" s="163"/>
      <c r="V608" s="163"/>
      <c r="W608" s="163"/>
      <c r="X608" s="163"/>
      <c r="Y608" s="163"/>
      <c r="Z608" s="163"/>
      <c r="AA608" s="163"/>
      <c r="AB608" s="163"/>
      <c r="AC608" s="163"/>
      <c r="AD608" s="163"/>
      <c r="AE608" s="163"/>
      <c r="AF608" s="163"/>
      <c r="AG608" s="163"/>
      <c r="AH608" s="163"/>
      <c r="AI608" s="163"/>
      <c r="AJ608" s="163"/>
      <c r="AK608" s="163"/>
      <c r="AL608" s="163"/>
      <c r="AM608" s="163"/>
      <c r="AN608" s="163"/>
      <c r="AO608" s="163"/>
      <c r="AP608" s="163"/>
      <c r="AQ608" s="163"/>
      <c r="AR608" s="163"/>
      <c r="AS608" s="163"/>
      <c r="AT608" s="163"/>
      <c r="AU608" s="163"/>
      <c r="AV608" s="163"/>
      <c r="AW608" s="163"/>
      <c r="AX608" s="163"/>
      <c r="AY608" s="163"/>
      <c r="AZ608" s="163"/>
      <c r="BA608" s="163"/>
      <c r="BB608" s="163"/>
      <c r="BC608" s="163"/>
      <c r="BD608" s="163"/>
      <c r="BE608" s="163"/>
      <c r="BF608" s="163"/>
      <c r="BG608" s="163"/>
      <c r="BH608" s="163"/>
      <c r="BI608" s="163"/>
      <c r="BJ608" s="163"/>
      <c r="BK608" s="163"/>
      <c r="BL608" s="163"/>
      <c r="BM608" s="163"/>
      <c r="BN608" s="163"/>
      <c r="BO608" s="163"/>
      <c r="BP608" s="163"/>
      <c r="BQ608" s="163"/>
      <c r="BR608" s="163"/>
      <c r="BS608" s="163"/>
      <c r="BT608" s="163"/>
      <c r="BU608" s="163"/>
      <c r="BV608" s="163"/>
      <c r="BW608" s="163"/>
      <c r="BX608" s="163"/>
      <c r="BY608" s="163"/>
      <c r="BZ608" s="163"/>
      <c r="CA608" s="163"/>
      <c r="CB608" s="163"/>
      <c r="CC608" s="163"/>
      <c r="CD608" s="163"/>
      <c r="CE608" s="163"/>
      <c r="CF608" s="163"/>
      <c r="CG608" s="163"/>
      <c r="CH608" s="163"/>
      <c r="CI608" s="163"/>
      <c r="CJ608" s="163"/>
      <c r="CK608" s="163"/>
      <c r="CL608" s="163"/>
      <c r="CM608" s="163"/>
      <c r="CN608" s="163"/>
      <c r="CO608" s="163"/>
      <c r="CP608" s="163"/>
      <c r="CQ608" s="163"/>
      <c r="CR608" s="163"/>
      <c r="CS608" s="163"/>
      <c r="CT608" s="163"/>
      <c r="CU608" s="163"/>
      <c r="CV608" s="163"/>
      <c r="CW608" s="163"/>
      <c r="CX608" s="163"/>
      <c r="CY608" s="163"/>
      <c r="CZ608" s="163"/>
      <c r="DA608" s="163"/>
      <c r="DB608" s="163"/>
      <c r="DC608" s="163"/>
      <c r="DD608" s="163"/>
      <c r="DE608" s="163"/>
      <c r="DF608" s="163"/>
      <c r="DG608" s="163"/>
      <c r="DH608" s="163"/>
      <c r="DI608" s="163"/>
      <c r="DJ608" s="163"/>
      <c r="DK608" s="163"/>
      <c r="DL608" s="163"/>
      <c r="DM608" s="163"/>
      <c r="DN608" s="163"/>
      <c r="DO608" s="163"/>
      <c r="DP608" s="163"/>
      <c r="DQ608" s="163"/>
      <c r="DR608" s="163"/>
      <c r="DS608" s="163"/>
      <c r="DT608" s="163"/>
      <c r="DU608" s="163"/>
      <c r="DV608" s="163"/>
      <c r="DW608" s="163"/>
      <c r="DX608" s="163"/>
      <c r="DY608" s="163"/>
      <c r="DZ608" s="163"/>
      <c r="EA608" s="163"/>
      <c r="EB608" s="163"/>
      <c r="EC608" s="163"/>
      <c r="ED608" s="163"/>
      <c r="EE608" s="163"/>
      <c r="EF608" s="163"/>
      <c r="EG608" s="163"/>
      <c r="EH608" s="163"/>
      <c r="EI608" s="163"/>
      <c r="EJ608" s="163"/>
      <c r="EK608" s="163"/>
      <c r="EL608" s="163"/>
      <c r="EM608" s="163"/>
      <c r="EN608" s="163"/>
      <c r="EO608" s="163"/>
      <c r="EP608" s="163"/>
      <c r="EQ608" s="163"/>
      <c r="ER608" s="163"/>
      <c r="ES608" s="163"/>
      <c r="ET608" s="163"/>
      <c r="EU608" s="163"/>
      <c r="EV608" s="163"/>
      <c r="EW608" s="163"/>
      <c r="EX608" s="163"/>
      <c r="EY608" s="163"/>
      <c r="EZ608" s="163"/>
      <c r="FA608" s="163"/>
      <c r="FB608" s="163"/>
      <c r="FC608" s="163"/>
      <c r="FD608" s="163"/>
      <c r="FE608" s="163"/>
      <c r="FF608" s="163"/>
      <c r="FG608" s="163"/>
      <c r="FH608" s="163"/>
      <c r="FI608" s="163"/>
      <c r="FJ608" s="163"/>
      <c r="FK608" s="163"/>
      <c r="FL608" s="163"/>
      <c r="FM608" s="163"/>
      <c r="FN608" s="163"/>
      <c r="FO608" s="163"/>
      <c r="FP608" s="163"/>
      <c r="FQ608" s="163"/>
      <c r="FR608" s="163"/>
      <c r="FS608" s="163"/>
      <c r="FT608" s="163"/>
      <c r="FU608" s="163"/>
      <c r="FV608" s="163"/>
      <c r="FW608" s="163"/>
      <c r="FX608" s="163"/>
      <c r="FY608" s="163"/>
      <c r="FZ608" s="163"/>
      <c r="GA608" s="163"/>
      <c r="GB608" s="163"/>
      <c r="GC608" s="163"/>
      <c r="GD608" s="163"/>
      <c r="GE608" s="163"/>
      <c r="GF608" s="163"/>
      <c r="GG608" s="163"/>
      <c r="GH608" s="163"/>
      <c r="GI608" s="163"/>
      <c r="GJ608" s="163"/>
      <c r="GK608" s="163"/>
      <c r="GL608" s="163"/>
      <c r="GM608" s="163"/>
      <c r="GN608" s="163"/>
      <c r="GO608" s="163"/>
      <c r="GP608" s="163"/>
      <c r="GQ608" s="163"/>
      <c r="GR608" s="163"/>
      <c r="GS608" s="163"/>
      <c r="GT608" s="163"/>
      <c r="GU608" s="163"/>
      <c r="GV608" s="163"/>
      <c r="GW608" s="163"/>
      <c r="GX608" s="163"/>
      <c r="GY608" s="163"/>
      <c r="GZ608" s="163"/>
      <c r="HA608" s="163"/>
      <c r="HB608" s="163"/>
      <c r="HC608" s="163"/>
      <c r="HD608" s="163"/>
      <c r="HE608" s="163"/>
      <c r="HF608" s="163"/>
      <c r="HG608" s="163"/>
      <c r="HH608" s="163"/>
      <c r="HI608" s="163"/>
      <c r="HJ608" s="163"/>
      <c r="HK608" s="163"/>
      <c r="HL608" s="163"/>
      <c r="HM608" s="163"/>
      <c r="HN608" s="163"/>
      <c r="HO608" s="163"/>
      <c r="HP608" s="163"/>
      <c r="HQ608" s="163"/>
      <c r="HR608" s="163"/>
      <c r="HS608" s="163"/>
      <c r="HT608" s="163"/>
      <c r="HU608" s="163"/>
      <c r="HV608" s="163"/>
      <c r="HW608" s="163"/>
      <c r="HX608" s="163"/>
      <c r="HY608" s="163"/>
      <c r="HZ608" s="163"/>
      <c r="IA608" s="163"/>
      <c r="IB608" s="163"/>
      <c r="IC608" s="163"/>
      <c r="ID608" s="163"/>
      <c r="IE608" s="163"/>
      <c r="IF608" s="163"/>
      <c r="IG608" s="163"/>
      <c r="IH608" s="163"/>
      <c r="II608" s="163"/>
      <c r="IJ608" s="163"/>
      <c r="IK608" s="163"/>
      <c r="IL608" s="163"/>
      <c r="IM608" s="163"/>
      <c r="IN608" s="163"/>
    </row>
    <row r="609" spans="2:11" ht="16.5" customHeight="1" thickBot="1">
      <c r="B609" s="173" t="s">
        <v>851</v>
      </c>
      <c r="I609" s="293">
        <v>0</v>
      </c>
      <c r="K609" s="293">
        <f>+K606</f>
        <v>0</v>
      </c>
    </row>
    <row r="610" spans="1:11" ht="30" customHeight="1" hidden="1">
      <c r="A610" s="175"/>
      <c r="B610" s="285" t="s">
        <v>852</v>
      </c>
      <c r="C610" s="176"/>
      <c r="D610" s="176"/>
      <c r="E610" s="176"/>
      <c r="F610" s="176"/>
      <c r="G610" s="176"/>
      <c r="H610" s="176"/>
      <c r="I610" s="162" t="str">
        <f>'[1]TTC'!D15</f>
        <v>Năm 2011</v>
      </c>
      <c r="J610" s="162"/>
      <c r="K610" s="162" t="str">
        <f>'[1]TTC'!D16</f>
        <v>Năm 2010</v>
      </c>
    </row>
    <row r="611" spans="1:14" s="173" customFormat="1" ht="15.75" customHeight="1" hidden="1">
      <c r="A611" s="172"/>
      <c r="B611" s="173" t="s">
        <v>853</v>
      </c>
      <c r="I611" s="408"/>
      <c r="J611" s="174"/>
      <c r="K611" s="409"/>
      <c r="N611" s="200"/>
    </row>
    <row r="612" spans="1:14" s="173" customFormat="1" ht="15.75" customHeight="1" hidden="1">
      <c r="A612" s="172"/>
      <c r="C612" s="181" t="s">
        <v>162</v>
      </c>
      <c r="D612" s="181"/>
      <c r="E612" s="181"/>
      <c r="F612" s="181"/>
      <c r="G612" s="181"/>
      <c r="H612" s="181"/>
      <c r="I612" s="92">
        <v>0</v>
      </c>
      <c r="J612" s="174"/>
      <c r="K612" s="410">
        <f>+M612/K608</f>
        <v>0.05973111039291384</v>
      </c>
      <c r="M612" s="173">
        <v>2768574000</v>
      </c>
      <c r="N612" s="200"/>
    </row>
    <row r="613" spans="1:14" s="173" customFormat="1" ht="15.75" customHeight="1" hidden="1">
      <c r="A613" s="172"/>
      <c r="C613" s="173" t="s">
        <v>163</v>
      </c>
      <c r="I613" s="161">
        <v>0</v>
      </c>
      <c r="J613" s="174"/>
      <c r="K613" s="174">
        <v>0</v>
      </c>
      <c r="N613" s="200"/>
    </row>
    <row r="614" spans="1:14" s="173" customFormat="1" ht="15.75" customHeight="1" hidden="1">
      <c r="A614" s="172"/>
      <c r="B614" s="173" t="s">
        <v>164</v>
      </c>
      <c r="I614" s="411">
        <v>0</v>
      </c>
      <c r="J614" s="174"/>
      <c r="K614" s="294" t="s">
        <v>165</v>
      </c>
      <c r="N614" s="200"/>
    </row>
    <row r="615" spans="1:14" s="173" customFormat="1" ht="15.75" customHeight="1" hidden="1">
      <c r="A615" s="172"/>
      <c r="I615" s="162"/>
      <c r="J615" s="174"/>
      <c r="K615" s="162"/>
      <c r="N615" s="200"/>
    </row>
    <row r="616" spans="1:11" ht="30" customHeight="1" thickTop="1">
      <c r="A616" s="175"/>
      <c r="B616" s="285" t="s">
        <v>166</v>
      </c>
      <c r="C616" s="176"/>
      <c r="D616" s="176"/>
      <c r="E616" s="176"/>
      <c r="F616" s="176"/>
      <c r="G616" s="176"/>
      <c r="H616" s="176"/>
      <c r="I616" s="491" t="str">
        <f>I602</f>
        <v>01/01/2012</v>
      </c>
      <c r="J616" s="162"/>
      <c r="K616" s="236">
        <f>K602</f>
        <v>41274</v>
      </c>
    </row>
    <row r="617" spans="2:11" ht="15.75" customHeight="1">
      <c r="B617" s="181" t="s">
        <v>167</v>
      </c>
      <c r="C617" s="181"/>
      <c r="D617" s="181"/>
      <c r="E617" s="181"/>
      <c r="F617" s="181"/>
      <c r="G617" s="181"/>
      <c r="H617" s="181"/>
      <c r="I617" s="174">
        <f>+I608/10000</f>
        <v>4635062</v>
      </c>
      <c r="K617" s="174">
        <f>+K608/10000</f>
        <v>4635062</v>
      </c>
    </row>
    <row r="618" spans="2:11" ht="15.75" customHeight="1">
      <c r="B618" s="181" t="s">
        <v>168</v>
      </c>
      <c r="C618" s="181"/>
      <c r="D618" s="181"/>
      <c r="E618" s="181"/>
      <c r="F618" s="181"/>
      <c r="G618" s="181"/>
      <c r="H618" s="181"/>
      <c r="I618" s="174">
        <f>SUM(I619:I620)</f>
        <v>4635062</v>
      </c>
      <c r="K618" s="174">
        <f>SUM(K619:K620)</f>
        <v>4635062</v>
      </c>
    </row>
    <row r="619" spans="2:11" ht="15.75" customHeight="1">
      <c r="B619" s="181"/>
      <c r="C619" s="181" t="s">
        <v>169</v>
      </c>
      <c r="D619" s="181"/>
      <c r="E619" s="181"/>
      <c r="F619" s="181"/>
      <c r="G619" s="181"/>
      <c r="H619" s="181"/>
      <c r="I619" s="174">
        <f>+I617</f>
        <v>4635062</v>
      </c>
      <c r="K619" s="174">
        <f>+K617</f>
        <v>4635062</v>
      </c>
    </row>
    <row r="620" spans="2:8" ht="15.75" customHeight="1" hidden="1">
      <c r="B620" s="181"/>
      <c r="C620" s="181" t="s">
        <v>170</v>
      </c>
      <c r="D620" s="181"/>
      <c r="E620" s="181"/>
      <c r="F620" s="181"/>
      <c r="G620" s="181"/>
      <c r="H620" s="181"/>
    </row>
    <row r="621" spans="2:11" ht="15.75" customHeight="1">
      <c r="B621" s="181" t="s">
        <v>171</v>
      </c>
      <c r="C621" s="181"/>
      <c r="D621" s="181"/>
      <c r="E621" s="181"/>
      <c r="F621" s="181"/>
      <c r="G621" s="181"/>
      <c r="H621" s="181"/>
      <c r="I621" s="174">
        <f>SUM(I622:I623)</f>
        <v>22</v>
      </c>
      <c r="K621" s="174">
        <f>SUM(K622:K623)</f>
        <v>22</v>
      </c>
    </row>
    <row r="622" spans="2:11" ht="15.75" customHeight="1">
      <c r="B622" s="181"/>
      <c r="C622" s="181" t="s">
        <v>169</v>
      </c>
      <c r="D622" s="181"/>
      <c r="E622" s="181"/>
      <c r="F622" s="181"/>
      <c r="G622" s="181"/>
      <c r="H622" s="181"/>
      <c r="I622" s="174">
        <v>22</v>
      </c>
      <c r="K622" s="174">
        <v>22</v>
      </c>
    </row>
    <row r="623" spans="2:8" ht="15.75" customHeight="1" hidden="1">
      <c r="B623" s="181"/>
      <c r="C623" s="181" t="s">
        <v>170</v>
      </c>
      <c r="D623" s="181"/>
      <c r="E623" s="181"/>
      <c r="F623" s="181"/>
      <c r="G623" s="181"/>
      <c r="H623" s="181"/>
    </row>
    <row r="624" spans="2:11" ht="15.75" customHeight="1">
      <c r="B624" s="181" t="s">
        <v>172</v>
      </c>
      <c r="C624" s="181"/>
      <c r="D624" s="181"/>
      <c r="E624" s="181"/>
      <c r="F624" s="181"/>
      <c r="G624" s="181"/>
      <c r="H624" s="181"/>
      <c r="I624" s="174">
        <f>SUM(I625:I626)</f>
        <v>4635040</v>
      </c>
      <c r="K624" s="174">
        <f>SUM(K625:K626)</f>
        <v>4635040</v>
      </c>
    </row>
    <row r="625" spans="2:11" ht="15.75" customHeight="1">
      <c r="B625" s="181"/>
      <c r="C625" s="181" t="s">
        <v>169</v>
      </c>
      <c r="D625" s="181"/>
      <c r="E625" s="181"/>
      <c r="F625" s="181"/>
      <c r="G625" s="181"/>
      <c r="H625" s="181"/>
      <c r="I625" s="174">
        <f>I619-I622</f>
        <v>4635040</v>
      </c>
      <c r="K625" s="174">
        <f>K619-K622</f>
        <v>4635040</v>
      </c>
    </row>
    <row r="626" spans="2:11" ht="15.75" customHeight="1" hidden="1">
      <c r="B626" s="181"/>
      <c r="C626" s="181" t="s">
        <v>170</v>
      </c>
      <c r="D626" s="181"/>
      <c r="E626" s="181"/>
      <c r="F626" s="181"/>
      <c r="G626" s="181"/>
      <c r="H626" s="181"/>
      <c r="I626" s="174">
        <f>I620-I623</f>
        <v>0</v>
      </c>
      <c r="K626" s="174">
        <f>K620-K623</f>
        <v>0</v>
      </c>
    </row>
    <row r="627" spans="2:11" ht="15.75" customHeight="1" thickBot="1">
      <c r="B627" s="173" t="s">
        <v>173</v>
      </c>
      <c r="I627" s="293">
        <v>10000</v>
      </c>
      <c r="K627" s="293">
        <v>10000</v>
      </c>
    </row>
    <row r="628" spans="1:11" ht="27" customHeight="1" thickTop="1">
      <c r="A628" s="175"/>
      <c r="B628" s="285" t="s">
        <v>174</v>
      </c>
      <c r="C628" s="176"/>
      <c r="D628" s="176"/>
      <c r="E628" s="176"/>
      <c r="F628" s="176"/>
      <c r="G628" s="176"/>
      <c r="H628" s="176"/>
      <c r="I628" s="236" t="str">
        <f>I616</f>
        <v>01/01/2012</v>
      </c>
      <c r="J628" s="236"/>
      <c r="K628" s="236">
        <f>K616</f>
        <v>41274</v>
      </c>
    </row>
    <row r="629" spans="2:11" ht="15.75" customHeight="1">
      <c r="B629" s="181" t="s">
        <v>175</v>
      </c>
      <c r="C629" s="258"/>
      <c r="D629" s="258"/>
      <c r="E629" s="258"/>
      <c r="F629" s="258"/>
      <c r="G629" s="258"/>
      <c r="H629" s="161"/>
      <c r="I629" s="174">
        <v>1944138823</v>
      </c>
      <c r="K629" s="174">
        <f>I629</f>
        <v>1944138823</v>
      </c>
    </row>
    <row r="630" spans="2:11" ht="15.75" customHeight="1">
      <c r="B630" s="181" t="s">
        <v>176</v>
      </c>
      <c r="C630" s="258"/>
      <c r="D630" s="258"/>
      <c r="E630" s="258"/>
      <c r="F630" s="258"/>
      <c r="G630" s="258"/>
      <c r="H630" s="161"/>
      <c r="I630" s="174">
        <v>1046225362</v>
      </c>
      <c r="K630" s="174">
        <f>I630</f>
        <v>1046225362</v>
      </c>
    </row>
    <row r="631" spans="1:14" s="39" customFormat="1" ht="15.75" customHeight="1" hidden="1">
      <c r="A631" s="172"/>
      <c r="B631" s="181" t="s">
        <v>177</v>
      </c>
      <c r="C631" s="258"/>
      <c r="D631" s="258"/>
      <c r="E631" s="258"/>
      <c r="F631" s="258"/>
      <c r="G631" s="258"/>
      <c r="H631" s="161"/>
      <c r="I631" s="174"/>
      <c r="J631" s="174"/>
      <c r="K631" s="174"/>
      <c r="L631" s="39" t="s">
        <v>178</v>
      </c>
      <c r="N631" s="164"/>
    </row>
    <row r="632" spans="2:8" ht="15.75" customHeight="1" hidden="1">
      <c r="B632" s="181" t="s">
        <v>179</v>
      </c>
      <c r="C632" s="258"/>
      <c r="D632" s="258"/>
      <c r="E632" s="258"/>
      <c r="F632" s="258"/>
      <c r="G632" s="258"/>
      <c r="H632" s="161"/>
    </row>
    <row r="633" spans="1:13" ht="21" customHeight="1" thickBot="1">
      <c r="A633" s="180"/>
      <c r="B633" s="183"/>
      <c r="C633" s="183" t="s">
        <v>435</v>
      </c>
      <c r="D633" s="181"/>
      <c r="E633" s="181"/>
      <c r="F633" s="181"/>
      <c r="G633" s="181"/>
      <c r="H633" s="181"/>
      <c r="I633" s="237">
        <f>SUM(I629:I632)</f>
        <v>2990364185</v>
      </c>
      <c r="J633" s="162"/>
      <c r="K633" s="237">
        <f>SUM(K629:K632)</f>
        <v>2990364185</v>
      </c>
      <c r="L633" s="238">
        <v>0</v>
      </c>
      <c r="M633" s="238">
        <v>0</v>
      </c>
    </row>
    <row r="634" spans="2:8" ht="15.75" customHeight="1" thickTop="1">
      <c r="B634" s="181" t="s">
        <v>180</v>
      </c>
      <c r="C634" s="181"/>
      <c r="D634" s="181"/>
      <c r="E634" s="181"/>
      <c r="F634" s="181"/>
      <c r="G634" s="181"/>
      <c r="H634" s="181"/>
    </row>
    <row r="635" spans="2:12" ht="30.75" customHeight="1">
      <c r="B635" s="542" t="s">
        <v>181</v>
      </c>
      <c r="C635" s="542"/>
      <c r="D635" s="542"/>
      <c r="E635" s="542"/>
      <c r="F635" s="542"/>
      <c r="G635" s="542"/>
      <c r="H635" s="542"/>
      <c r="I635" s="542"/>
      <c r="J635" s="542"/>
      <c r="K635" s="542"/>
      <c r="L635" s="39" t="s">
        <v>1184</v>
      </c>
    </row>
    <row r="636" spans="2:12" ht="30" customHeight="1">
      <c r="B636" s="542" t="s">
        <v>182</v>
      </c>
      <c r="C636" s="542"/>
      <c r="D636" s="542"/>
      <c r="E636" s="542"/>
      <c r="F636" s="542"/>
      <c r="G636" s="542"/>
      <c r="H636" s="542"/>
      <c r="I636" s="542"/>
      <c r="J636" s="542"/>
      <c r="K636" s="542"/>
      <c r="L636" s="39" t="s">
        <v>1184</v>
      </c>
    </row>
    <row r="637" spans="2:12" ht="109.5" customHeight="1" hidden="1">
      <c r="B637" s="542" t="s">
        <v>183</v>
      </c>
      <c r="C637" s="542"/>
      <c r="D637" s="542"/>
      <c r="E637" s="542"/>
      <c r="F637" s="542"/>
      <c r="G637" s="542"/>
      <c r="H637" s="542"/>
      <c r="I637" s="542"/>
      <c r="J637" s="542"/>
      <c r="K637" s="542"/>
      <c r="L637" s="39" t="s">
        <v>184</v>
      </c>
    </row>
    <row r="638" spans="1:11" ht="30" customHeight="1" hidden="1">
      <c r="A638" s="175"/>
      <c r="B638" s="285" t="s">
        <v>185</v>
      </c>
      <c r="C638" s="176"/>
      <c r="D638" s="176"/>
      <c r="E638" s="176"/>
      <c r="F638" s="176"/>
      <c r="G638" s="176"/>
      <c r="H638" s="176"/>
      <c r="I638" s="162"/>
      <c r="J638" s="162"/>
      <c r="K638" s="162"/>
    </row>
    <row r="639" spans="1:12" ht="30" customHeight="1" hidden="1">
      <c r="A639" s="234" t="s">
        <v>90</v>
      </c>
      <c r="B639" s="183" t="s">
        <v>186</v>
      </c>
      <c r="I639" s="236" t="str">
        <f>'[1]TTC'!D14</f>
        <v>01/01/2011</v>
      </c>
      <c r="J639" s="236"/>
      <c r="K639" s="236" t="str">
        <f>'[1]TTC'!D13</f>
        <v>31/03/2011</v>
      </c>
      <c r="L639" s="254" t="s">
        <v>187</v>
      </c>
    </row>
    <row r="640" spans="1:11" ht="15.75" customHeight="1" hidden="1">
      <c r="A640" s="180"/>
      <c r="B640" s="181" t="s">
        <v>188</v>
      </c>
      <c r="C640" s="181"/>
      <c r="D640" s="181"/>
      <c r="E640" s="181"/>
      <c r="F640" s="181"/>
      <c r="G640" s="181"/>
      <c r="H640" s="181"/>
      <c r="I640" s="174">
        <f>K643</f>
        <v>0</v>
      </c>
      <c r="K640" s="174">
        <v>0</v>
      </c>
    </row>
    <row r="641" spans="1:11" ht="15.75" customHeight="1" hidden="1">
      <c r="A641" s="180"/>
      <c r="B641" s="181" t="s">
        <v>189</v>
      </c>
      <c r="C641" s="181"/>
      <c r="D641" s="181"/>
      <c r="E641" s="181"/>
      <c r="F641" s="181"/>
      <c r="G641" s="181"/>
      <c r="H641" s="181"/>
      <c r="I641" s="174">
        <f>+'[1]AE'!I24</f>
        <v>3517911642</v>
      </c>
      <c r="K641" s="174">
        <v>0</v>
      </c>
    </row>
    <row r="642" spans="1:11" ht="15.75" customHeight="1" hidden="1">
      <c r="A642" s="180"/>
      <c r="B642" s="181" t="s">
        <v>190</v>
      </c>
      <c r="C642" s="181"/>
      <c r="D642" s="181"/>
      <c r="E642" s="181"/>
      <c r="F642" s="181"/>
      <c r="G642" s="181"/>
      <c r="H642" s="181"/>
      <c r="I642" s="174">
        <v>0</v>
      </c>
      <c r="K642" s="174">
        <v>0</v>
      </c>
    </row>
    <row r="643" spans="1:13" ht="15.75" customHeight="1" hidden="1">
      <c r="A643" s="180"/>
      <c r="B643" s="181" t="s">
        <v>191</v>
      </c>
      <c r="C643" s="181"/>
      <c r="D643" s="181"/>
      <c r="E643" s="181"/>
      <c r="F643" s="181"/>
      <c r="G643" s="181"/>
      <c r="H643" s="181"/>
      <c r="I643" s="352">
        <f>I640+I641-I642</f>
        <v>3517911642</v>
      </c>
      <c r="K643" s="352">
        <f>K640+K641-K642</f>
        <v>0</v>
      </c>
      <c r="L643" s="238">
        <v>3517911642</v>
      </c>
      <c r="M643" s="238">
        <v>0</v>
      </c>
    </row>
    <row r="644" spans="1:11" ht="30" customHeight="1" hidden="1">
      <c r="A644" s="357" t="s">
        <v>192</v>
      </c>
      <c r="B644" s="183" t="s">
        <v>193</v>
      </c>
      <c r="I644" s="236" t="str">
        <f>'[1]TTC'!D14</f>
        <v>01/01/2011</v>
      </c>
      <c r="J644" s="236"/>
      <c r="K644" s="236" t="str">
        <f>'[1]TTC'!D13</f>
        <v>31/03/2011</v>
      </c>
    </row>
    <row r="645" spans="1:13" ht="15.75" customHeight="1" hidden="1">
      <c r="A645" s="180"/>
      <c r="B645" s="181" t="s">
        <v>194</v>
      </c>
      <c r="C645" s="181"/>
      <c r="D645" s="181"/>
      <c r="E645" s="181"/>
      <c r="F645" s="181"/>
      <c r="G645" s="181"/>
      <c r="H645" s="181"/>
      <c r="L645" s="238" t="s">
        <v>195</v>
      </c>
      <c r="M645" s="238"/>
    </row>
    <row r="646" spans="1:13" ht="15.75" customHeight="1" hidden="1">
      <c r="A646" s="180"/>
      <c r="B646" s="181"/>
      <c r="C646" s="181" t="s">
        <v>193</v>
      </c>
      <c r="D646" s="181"/>
      <c r="E646" s="181"/>
      <c r="F646" s="181"/>
      <c r="G646" s="181"/>
      <c r="H646" s="181"/>
      <c r="L646" s="238"/>
      <c r="M646" s="238"/>
    </row>
    <row r="647" spans="1:13" ht="15.75" customHeight="1" hidden="1">
      <c r="A647" s="180"/>
      <c r="B647" s="181"/>
      <c r="C647" s="181" t="s">
        <v>196</v>
      </c>
      <c r="D647" s="181"/>
      <c r="E647" s="181"/>
      <c r="F647" s="181"/>
      <c r="G647" s="181"/>
      <c r="H647" s="181"/>
      <c r="L647" s="238"/>
      <c r="M647" s="238"/>
    </row>
    <row r="648" spans="1:13" ht="15.75" customHeight="1" hidden="1">
      <c r="A648" s="180"/>
      <c r="B648" s="181" t="s">
        <v>197</v>
      </c>
      <c r="C648" s="181"/>
      <c r="D648" s="181"/>
      <c r="E648" s="181"/>
      <c r="F648" s="181"/>
      <c r="G648" s="181"/>
      <c r="H648" s="181"/>
      <c r="L648" s="238"/>
      <c r="M648" s="238"/>
    </row>
    <row r="649" spans="1:13" ht="15.75" customHeight="1" hidden="1">
      <c r="A649" s="180"/>
      <c r="B649" s="181" t="s">
        <v>198</v>
      </c>
      <c r="C649" s="181"/>
      <c r="D649" s="181"/>
      <c r="E649" s="181"/>
      <c r="F649" s="181"/>
      <c r="G649" s="181"/>
      <c r="H649" s="181"/>
      <c r="L649" s="238"/>
      <c r="M649" s="238"/>
    </row>
    <row r="650" spans="1:13" ht="15.75" customHeight="1" hidden="1">
      <c r="A650" s="180"/>
      <c r="B650" s="181"/>
      <c r="C650" s="181" t="s">
        <v>199</v>
      </c>
      <c r="D650" s="181"/>
      <c r="E650" s="181"/>
      <c r="F650" s="181"/>
      <c r="G650" s="181"/>
      <c r="H650" s="181"/>
      <c r="L650" s="238"/>
      <c r="M650" s="238"/>
    </row>
    <row r="651" spans="1:13" ht="15.75" customHeight="1" hidden="1">
      <c r="A651" s="180"/>
      <c r="B651" s="181"/>
      <c r="C651" s="181" t="s">
        <v>200</v>
      </c>
      <c r="D651" s="181"/>
      <c r="E651" s="181"/>
      <c r="F651" s="181"/>
      <c r="G651" s="181"/>
      <c r="H651" s="181"/>
      <c r="L651" s="238"/>
      <c r="M651" s="238"/>
    </row>
    <row r="652" spans="1:13" ht="15.75" customHeight="1" hidden="1">
      <c r="A652" s="180"/>
      <c r="B652" s="181"/>
      <c r="C652" s="181" t="s">
        <v>928</v>
      </c>
      <c r="D652" s="181"/>
      <c r="E652" s="181"/>
      <c r="F652" s="181"/>
      <c r="G652" s="181"/>
      <c r="H652" s="181"/>
      <c r="I652" s="352"/>
      <c r="K652" s="352"/>
      <c r="L652" s="238"/>
      <c r="M652" s="238"/>
    </row>
    <row r="653" spans="1:11" ht="30" customHeight="1">
      <c r="A653" s="329" t="s">
        <v>201</v>
      </c>
      <c r="B653" s="176"/>
      <c r="C653" s="176"/>
      <c r="D653" s="176"/>
      <c r="E653" s="176"/>
      <c r="F653" s="176"/>
      <c r="G653" s="176"/>
      <c r="H653" s="176"/>
      <c r="I653" s="162"/>
      <c r="J653" s="162"/>
      <c r="K653" s="162"/>
    </row>
    <row r="654" spans="1:11" ht="25.5" customHeight="1">
      <c r="A654" s="182" t="s">
        <v>103</v>
      </c>
      <c r="B654" s="183" t="s">
        <v>202</v>
      </c>
      <c r="C654" s="181"/>
      <c r="D654" s="181"/>
      <c r="E654" s="181"/>
      <c r="F654" s="181"/>
      <c r="G654" s="181"/>
      <c r="H654" s="181"/>
      <c r="I654" s="236">
        <f>K628</f>
        <v>41274</v>
      </c>
      <c r="K654" s="236" t="str">
        <f>I628</f>
        <v>01/01/2012</v>
      </c>
    </row>
    <row r="655" spans="1:8" ht="15.75" customHeight="1" hidden="1">
      <c r="A655" s="180"/>
      <c r="B655" s="181" t="s">
        <v>203</v>
      </c>
      <c r="C655" s="181"/>
      <c r="D655" s="181"/>
      <c r="E655" s="181"/>
      <c r="F655" s="181"/>
      <c r="G655" s="181"/>
      <c r="H655" s="181"/>
    </row>
    <row r="656" spans="1:14" ht="15.75" customHeight="1">
      <c r="A656" s="180"/>
      <c r="B656" s="181" t="s">
        <v>204</v>
      </c>
      <c r="C656" s="181"/>
      <c r="D656" s="181"/>
      <c r="E656" s="181"/>
      <c r="F656" s="181"/>
      <c r="G656" s="181"/>
      <c r="H656" s="181"/>
      <c r="I656" s="412">
        <v>0</v>
      </c>
      <c r="K656" s="174">
        <v>0</v>
      </c>
      <c r="N656" s="164">
        <v>0</v>
      </c>
    </row>
    <row r="657" spans="1:14" ht="15.75" customHeight="1">
      <c r="A657" s="180"/>
      <c r="B657" s="181" t="s">
        <v>205</v>
      </c>
      <c r="C657" s="181"/>
      <c r="D657" s="181"/>
      <c r="E657" s="181"/>
      <c r="F657" s="181"/>
      <c r="G657" s="181"/>
      <c r="H657" s="181"/>
      <c r="I657" s="412">
        <f>KQKD!E9</f>
        <v>15307172580</v>
      </c>
      <c r="K657" s="174">
        <v>127389473305</v>
      </c>
      <c r="N657" s="164">
        <v>0</v>
      </c>
    </row>
    <row r="658" spans="1:12" ht="15.75" customHeight="1" hidden="1">
      <c r="A658" s="180"/>
      <c r="B658" s="181" t="s">
        <v>206</v>
      </c>
      <c r="C658" s="181"/>
      <c r="D658" s="181"/>
      <c r="E658" s="181"/>
      <c r="F658" s="181"/>
      <c r="G658" s="181"/>
      <c r="H658" s="181"/>
      <c r="I658" s="174">
        <v>0</v>
      </c>
      <c r="K658" s="174">
        <v>0</v>
      </c>
      <c r="L658" s="238" t="s">
        <v>207</v>
      </c>
    </row>
    <row r="659" spans="1:14" ht="21" customHeight="1" thickBot="1">
      <c r="A659" s="180"/>
      <c r="B659" s="183"/>
      <c r="C659" s="183" t="s">
        <v>435</v>
      </c>
      <c r="D659" s="181"/>
      <c r="E659" s="181"/>
      <c r="F659" s="181"/>
      <c r="G659" s="181"/>
      <c r="H659" s="181"/>
      <c r="I659" s="237">
        <f>SUM(I656:I658)</f>
        <v>15307172580</v>
      </c>
      <c r="J659" s="162"/>
      <c r="K659" s="237">
        <f>SUM(K656:K658)</f>
        <v>127389473305</v>
      </c>
      <c r="L659" s="238">
        <v>156791929250.63635</v>
      </c>
      <c r="M659" s="238"/>
      <c r="N659" s="238">
        <v>156791929250.63635</v>
      </c>
    </row>
    <row r="660" spans="1:13" ht="21" customHeight="1" hidden="1">
      <c r="A660" s="180"/>
      <c r="B660" s="181" t="s">
        <v>208</v>
      </c>
      <c r="C660" s="183"/>
      <c r="D660" s="181"/>
      <c r="E660" s="181"/>
      <c r="F660" s="181"/>
      <c r="G660" s="181"/>
      <c r="H660" s="181"/>
      <c r="I660" s="162"/>
      <c r="J660" s="162"/>
      <c r="K660" s="162"/>
      <c r="L660" s="238"/>
      <c r="M660" s="238"/>
    </row>
    <row r="661" spans="1:14" s="39" customFormat="1" ht="15.75" customHeight="1" hidden="1">
      <c r="A661" s="180"/>
      <c r="B661" s="413" t="s">
        <v>209</v>
      </c>
      <c r="C661" s="181" t="s">
        <v>210</v>
      </c>
      <c r="D661" s="181"/>
      <c r="E661" s="181"/>
      <c r="F661" s="181"/>
      <c r="G661" s="181"/>
      <c r="H661" s="181"/>
      <c r="I661" s="162"/>
      <c r="J661" s="162"/>
      <c r="K661" s="162"/>
      <c r="L661" s="238"/>
      <c r="M661" s="238"/>
      <c r="N661" s="164"/>
    </row>
    <row r="662" spans="1:14" s="39" customFormat="1" ht="15.75" customHeight="1" hidden="1">
      <c r="A662" s="180"/>
      <c r="B662" s="413" t="s">
        <v>460</v>
      </c>
      <c r="C662" s="181" t="s">
        <v>211</v>
      </c>
      <c r="D662" s="181"/>
      <c r="E662" s="181"/>
      <c r="F662" s="181"/>
      <c r="G662" s="181"/>
      <c r="H662" s="181"/>
      <c r="I662" s="162"/>
      <c r="J662" s="162"/>
      <c r="K662" s="162"/>
      <c r="L662" s="238"/>
      <c r="M662" s="238"/>
      <c r="N662" s="164"/>
    </row>
    <row r="663" spans="1:14" s="39" customFormat="1" ht="15.75" customHeight="1" hidden="1">
      <c r="A663" s="180"/>
      <c r="B663" s="181"/>
      <c r="C663" s="181" t="s">
        <v>212</v>
      </c>
      <c r="D663" s="181"/>
      <c r="E663" s="181"/>
      <c r="F663" s="181"/>
      <c r="G663" s="181"/>
      <c r="H663" s="181"/>
      <c r="I663" s="162"/>
      <c r="J663" s="162"/>
      <c r="K663" s="162"/>
      <c r="L663" s="238"/>
      <c r="M663" s="238"/>
      <c r="N663" s="164"/>
    </row>
    <row r="664" spans="1:14" ht="18" customHeight="1" thickTop="1">
      <c r="A664" s="180"/>
      <c r="B664" s="181" t="s">
        <v>213</v>
      </c>
      <c r="C664" s="181"/>
      <c r="D664" s="181"/>
      <c r="E664" s="181"/>
      <c r="F664" s="181"/>
      <c r="G664" s="181"/>
      <c r="H664" s="181"/>
      <c r="I664" s="174">
        <v>0</v>
      </c>
      <c r="K664" s="174">
        <v>0</v>
      </c>
      <c r="N664" s="164">
        <v>184606048664.63635</v>
      </c>
    </row>
    <row r="665" spans="1:14" s="39" customFormat="1" ht="15.75" customHeight="1" hidden="1">
      <c r="A665" s="180"/>
      <c r="B665" s="181" t="s">
        <v>214</v>
      </c>
      <c r="C665" s="181"/>
      <c r="D665" s="181"/>
      <c r="E665" s="181"/>
      <c r="F665" s="181"/>
      <c r="G665" s="181"/>
      <c r="H665" s="181"/>
      <c r="I665" s="174">
        <v>42804136</v>
      </c>
      <c r="J665" s="162"/>
      <c r="K665" s="174">
        <v>0</v>
      </c>
      <c r="L665" s="238"/>
      <c r="M665" s="238"/>
      <c r="N665" s="164"/>
    </row>
    <row r="666" spans="1:14" s="39" customFormat="1" ht="15.75" customHeight="1" hidden="1">
      <c r="A666" s="180"/>
      <c r="B666" s="181" t="s">
        <v>215</v>
      </c>
      <c r="C666" s="181"/>
      <c r="D666" s="181"/>
      <c r="E666" s="181"/>
      <c r="F666" s="181"/>
      <c r="G666" s="181"/>
      <c r="H666" s="181"/>
      <c r="I666" s="162"/>
      <c r="J666" s="162"/>
      <c r="K666" s="162"/>
      <c r="L666" s="238"/>
      <c r="M666" s="238"/>
      <c r="N666" s="164"/>
    </row>
    <row r="667" spans="1:14" s="39" customFormat="1" ht="15.75" customHeight="1" hidden="1">
      <c r="A667" s="180"/>
      <c r="B667" s="181" t="s">
        <v>216</v>
      </c>
      <c r="C667" s="181"/>
      <c r="D667" s="181"/>
      <c r="E667" s="181"/>
      <c r="F667" s="181"/>
      <c r="G667" s="181"/>
      <c r="H667" s="181"/>
      <c r="I667" s="162"/>
      <c r="J667" s="162"/>
      <c r="K667" s="162"/>
      <c r="L667" s="238"/>
      <c r="M667" s="238"/>
      <c r="N667" s="164"/>
    </row>
    <row r="668" spans="1:14" s="39" customFormat="1" ht="15.75" customHeight="1" hidden="1">
      <c r="A668" s="180"/>
      <c r="B668" s="181" t="s">
        <v>217</v>
      </c>
      <c r="C668" s="181"/>
      <c r="D668" s="181"/>
      <c r="E668" s="181"/>
      <c r="F668" s="181"/>
      <c r="G668" s="181"/>
      <c r="H668" s="181"/>
      <c r="I668" s="162"/>
      <c r="J668" s="162"/>
      <c r="K668" s="162"/>
      <c r="L668" s="238"/>
      <c r="M668" s="238"/>
      <c r="N668" s="164"/>
    </row>
    <row r="669" spans="1:8" ht="15.75" customHeight="1" hidden="1">
      <c r="A669" s="180"/>
      <c r="B669" s="181" t="s">
        <v>864</v>
      </c>
      <c r="C669" s="181"/>
      <c r="D669" s="181"/>
      <c r="E669" s="181"/>
      <c r="F669" s="181"/>
      <c r="G669" s="181"/>
      <c r="H669" s="181"/>
    </row>
    <row r="670" spans="1:8" ht="15.75" customHeight="1" hidden="1">
      <c r="A670" s="180"/>
      <c r="B670" s="181" t="s">
        <v>218</v>
      </c>
      <c r="C670" s="181"/>
      <c r="D670" s="181"/>
      <c r="E670" s="181"/>
      <c r="F670" s="181"/>
      <c r="G670" s="181"/>
      <c r="H670" s="181"/>
    </row>
    <row r="671" spans="1:13" ht="21" customHeight="1" hidden="1">
      <c r="A671" s="180"/>
      <c r="B671" s="183"/>
      <c r="C671" s="183" t="s">
        <v>435</v>
      </c>
      <c r="D671" s="181"/>
      <c r="E671" s="181"/>
      <c r="F671" s="181"/>
      <c r="G671" s="181"/>
      <c r="H671" s="181"/>
      <c r="I671" s="237">
        <f>SUM(I665:I670)</f>
        <v>42804136</v>
      </c>
      <c r="J671" s="162"/>
      <c r="K671" s="237">
        <f>SUM(K665:K670)</f>
        <v>0</v>
      </c>
      <c r="L671" s="238"/>
      <c r="M671" s="238"/>
    </row>
    <row r="672" spans="1:11" ht="21.75" customHeight="1" thickBot="1">
      <c r="A672" s="182"/>
      <c r="B672" s="183" t="s">
        <v>219</v>
      </c>
      <c r="C672" s="181"/>
      <c r="D672" s="181"/>
      <c r="E672" s="181"/>
      <c r="F672" s="181"/>
      <c r="G672" s="181"/>
      <c r="H672" s="181"/>
      <c r="I672" s="237">
        <f>+I659+I664</f>
        <v>15307172580</v>
      </c>
      <c r="J672" s="162"/>
      <c r="K672" s="237">
        <f>+K659+K664</f>
        <v>127389473305</v>
      </c>
    </row>
    <row r="673" spans="1:11" ht="15.75" customHeight="1" hidden="1">
      <c r="A673" s="180"/>
      <c r="B673" s="181" t="s">
        <v>220</v>
      </c>
      <c r="C673" s="181"/>
      <c r="D673" s="181"/>
      <c r="E673" s="181"/>
      <c r="F673" s="181"/>
      <c r="G673" s="181"/>
      <c r="H673" s="181"/>
      <c r="I673" s="174" t="e">
        <f>+#REF!-I665</f>
        <v>#REF!</v>
      </c>
      <c r="K673" s="174" t="e">
        <f>+#REF!-K665</f>
        <v>#REF!</v>
      </c>
    </row>
    <row r="674" spans="1:11" ht="15.75" customHeight="1" hidden="1">
      <c r="A674" s="180"/>
      <c r="B674" s="181" t="s">
        <v>221</v>
      </c>
      <c r="C674" s="181"/>
      <c r="D674" s="181"/>
      <c r="E674" s="181"/>
      <c r="F674" s="181"/>
      <c r="G674" s="181"/>
      <c r="H674" s="181"/>
      <c r="I674" s="174" t="e">
        <f>+#REF!</f>
        <v>#REF!</v>
      </c>
      <c r="K674" s="174">
        <f>+K657</f>
        <v>127389473305</v>
      </c>
    </row>
    <row r="675" spans="1:11" ht="15.75" customHeight="1" hidden="1">
      <c r="A675" s="180"/>
      <c r="B675" s="181" t="s">
        <v>222</v>
      </c>
      <c r="C675" s="181"/>
      <c r="D675" s="181"/>
      <c r="E675" s="181"/>
      <c r="F675" s="181"/>
      <c r="G675" s="181"/>
      <c r="H675" s="181"/>
      <c r="I675" s="174">
        <v>0</v>
      </c>
      <c r="K675" s="174">
        <v>0</v>
      </c>
    </row>
    <row r="676" spans="1:11" ht="15.75" customHeight="1" hidden="1">
      <c r="A676" s="180"/>
      <c r="B676" s="181" t="s">
        <v>223</v>
      </c>
      <c r="C676" s="181"/>
      <c r="D676" s="181"/>
      <c r="E676" s="181"/>
      <c r="F676" s="181"/>
      <c r="G676" s="181"/>
      <c r="H676" s="181"/>
      <c r="I676" s="174">
        <f>+I658</f>
        <v>0</v>
      </c>
      <c r="K676" s="174">
        <f>+K658</f>
        <v>0</v>
      </c>
    </row>
    <row r="677" spans="1:13" ht="21" customHeight="1" hidden="1">
      <c r="A677" s="180"/>
      <c r="B677" s="183"/>
      <c r="C677" s="183" t="s">
        <v>435</v>
      </c>
      <c r="D677" s="181"/>
      <c r="E677" s="181"/>
      <c r="F677" s="181"/>
      <c r="G677" s="181"/>
      <c r="H677" s="181"/>
      <c r="I677" s="237" t="e">
        <f>SUM(I673:I676)</f>
        <v>#REF!</v>
      </c>
      <c r="J677" s="162"/>
      <c r="K677" s="237" t="e">
        <f>SUM(K673:K676)</f>
        <v>#REF!</v>
      </c>
      <c r="L677" s="238"/>
      <c r="M677" s="238"/>
    </row>
    <row r="678" spans="1:17" ht="30" customHeight="1" thickTop="1">
      <c r="A678" s="182" t="s">
        <v>720</v>
      </c>
      <c r="B678" s="183" t="s">
        <v>224</v>
      </c>
      <c r="C678" s="181"/>
      <c r="D678" s="181"/>
      <c r="E678" s="181"/>
      <c r="F678" s="181"/>
      <c r="G678" s="181"/>
      <c r="H678" s="181"/>
      <c r="I678" s="236">
        <f>I654</f>
        <v>41274</v>
      </c>
      <c r="K678" s="236" t="str">
        <f>K654</f>
        <v>01/01/2012</v>
      </c>
      <c r="L678" s="164"/>
      <c r="P678" s="414"/>
      <c r="Q678" s="414"/>
    </row>
    <row r="679" spans="1:17" ht="16.5" customHeight="1" hidden="1">
      <c r="A679" s="180"/>
      <c r="B679" s="181" t="s">
        <v>225</v>
      </c>
      <c r="C679" s="181"/>
      <c r="D679" s="181"/>
      <c r="E679" s="181"/>
      <c r="F679" s="181"/>
      <c r="G679" s="181"/>
      <c r="H679" s="181"/>
      <c r="P679" s="164"/>
      <c r="Q679" s="415"/>
    </row>
    <row r="680" spans="1:16" ht="15.75" customHeight="1" hidden="1">
      <c r="A680" s="180"/>
      <c r="B680" s="181" t="s">
        <v>226</v>
      </c>
      <c r="C680" s="181"/>
      <c r="D680" s="181"/>
      <c r="E680" s="181"/>
      <c r="F680" s="181"/>
      <c r="G680" s="181"/>
      <c r="H680" s="181"/>
      <c r="L680" s="416"/>
      <c r="P680" s="378"/>
    </row>
    <row r="681" spans="1:16" ht="16.5" customHeight="1">
      <c r="A681" s="180"/>
      <c r="B681" s="181" t="s">
        <v>227</v>
      </c>
      <c r="C681" s="181"/>
      <c r="D681" s="181"/>
      <c r="E681" s="181"/>
      <c r="F681" s="181"/>
      <c r="G681" s="181"/>
      <c r="H681" s="181"/>
      <c r="K681" s="174">
        <v>0</v>
      </c>
      <c r="L681" s="417"/>
      <c r="P681" s="378"/>
    </row>
    <row r="682" spans="1:16" ht="15.75" customHeight="1" hidden="1">
      <c r="A682" s="180"/>
      <c r="B682" s="181" t="s">
        <v>228</v>
      </c>
      <c r="C682" s="181"/>
      <c r="D682" s="181"/>
      <c r="E682" s="181"/>
      <c r="F682" s="181"/>
      <c r="G682" s="181"/>
      <c r="H682" s="181"/>
      <c r="P682" s="378"/>
    </row>
    <row r="683" spans="1:17" ht="15.75" customHeight="1" hidden="1">
      <c r="A683" s="180"/>
      <c r="B683" s="181" t="s">
        <v>229</v>
      </c>
      <c r="C683" s="181"/>
      <c r="D683" s="181"/>
      <c r="E683" s="181"/>
      <c r="F683" s="181"/>
      <c r="G683" s="181"/>
      <c r="H683" s="181"/>
      <c r="O683" s="418"/>
      <c r="P683" s="378"/>
      <c r="Q683" s="164"/>
    </row>
    <row r="684" spans="1:17" ht="15.75" customHeight="1" hidden="1">
      <c r="A684" s="180"/>
      <c r="B684" s="181" t="s">
        <v>230</v>
      </c>
      <c r="C684" s="181"/>
      <c r="D684" s="181"/>
      <c r="E684" s="181"/>
      <c r="F684" s="181"/>
      <c r="G684" s="181"/>
      <c r="H684" s="181"/>
      <c r="L684" s="39" t="s">
        <v>445</v>
      </c>
      <c r="P684" s="378"/>
      <c r="Q684" s="164"/>
    </row>
    <row r="685" spans="1:17" ht="15.75" customHeight="1" hidden="1">
      <c r="A685" s="180"/>
      <c r="B685" s="181" t="s">
        <v>231</v>
      </c>
      <c r="C685" s="181"/>
      <c r="D685" s="181"/>
      <c r="E685" s="181"/>
      <c r="F685" s="181"/>
      <c r="G685" s="181"/>
      <c r="H685" s="181"/>
      <c r="P685" s="378"/>
      <c r="Q685" s="164"/>
    </row>
    <row r="686" spans="1:17" ht="15.75" customHeight="1">
      <c r="A686" s="180"/>
      <c r="B686" s="181" t="s">
        <v>232</v>
      </c>
      <c r="C686" s="181"/>
      <c r="D686" s="181"/>
      <c r="E686" s="181"/>
      <c r="F686" s="181"/>
      <c r="G686" s="181"/>
      <c r="H686" s="181"/>
      <c r="I686" s="174">
        <f>KQKD!E12</f>
        <v>15274632672</v>
      </c>
      <c r="K686" s="174">
        <v>124099705785</v>
      </c>
      <c r="P686" s="378"/>
      <c r="Q686" s="164"/>
    </row>
    <row r="687" spans="1:17" ht="15.75" customHeight="1" hidden="1">
      <c r="A687" s="180"/>
      <c r="B687" s="181" t="s">
        <v>233</v>
      </c>
      <c r="C687" s="181"/>
      <c r="D687" s="181"/>
      <c r="E687" s="181"/>
      <c r="F687" s="181"/>
      <c r="G687" s="181"/>
      <c r="H687" s="181"/>
      <c r="I687" s="174">
        <v>0</v>
      </c>
      <c r="K687" s="174">
        <v>0</v>
      </c>
      <c r="M687" s="164"/>
      <c r="O687" s="418"/>
      <c r="P687" s="378"/>
      <c r="Q687" s="415"/>
    </row>
    <row r="688" spans="1:17" ht="19.5" customHeight="1" thickBot="1">
      <c r="A688" s="182"/>
      <c r="B688" s="183"/>
      <c r="C688" s="183" t="s">
        <v>435</v>
      </c>
      <c r="D688" s="183"/>
      <c r="E688" s="183"/>
      <c r="F688" s="183"/>
      <c r="G688" s="183"/>
      <c r="H688" s="183"/>
      <c r="I688" s="237">
        <f>SUM(I679:I687)</f>
        <v>15274632672</v>
      </c>
      <c r="J688" s="162"/>
      <c r="K688" s="237">
        <f>SUM(K679:K687)</f>
        <v>124099705785</v>
      </c>
      <c r="L688" s="238">
        <v>161986326099.13458</v>
      </c>
      <c r="M688" s="238">
        <v>0</v>
      </c>
      <c r="Q688" s="415"/>
    </row>
    <row r="689" spans="1:17" ht="30" customHeight="1" thickTop="1">
      <c r="A689" s="182" t="s">
        <v>396</v>
      </c>
      <c r="B689" s="183" t="s">
        <v>234</v>
      </c>
      <c r="C689" s="181"/>
      <c r="D689" s="181"/>
      <c r="E689" s="181"/>
      <c r="F689" s="181"/>
      <c r="G689" s="181"/>
      <c r="H689" s="181"/>
      <c r="I689" s="236">
        <f>I678</f>
        <v>41274</v>
      </c>
      <c r="K689" s="236" t="str">
        <f>K678</f>
        <v>01/01/2012</v>
      </c>
      <c r="Q689" s="415"/>
    </row>
    <row r="690" spans="1:17" ht="16.5" customHeight="1">
      <c r="A690" s="180"/>
      <c r="B690" s="181" t="s">
        <v>235</v>
      </c>
      <c r="C690" s="181"/>
      <c r="D690" s="181"/>
      <c r="E690" s="181"/>
      <c r="F690" s="181"/>
      <c r="G690" s="181"/>
      <c r="H690" s="181"/>
      <c r="I690" s="174">
        <v>0</v>
      </c>
      <c r="L690" s="419">
        <v>9350237822</v>
      </c>
      <c r="N690" s="376">
        <v>42458878</v>
      </c>
      <c r="O690" s="174">
        <v>30122944</v>
      </c>
      <c r="P690" s="415"/>
      <c r="Q690" s="415"/>
    </row>
    <row r="691" spans="1:17" ht="15.75" customHeight="1" hidden="1">
      <c r="A691" s="180"/>
      <c r="B691" s="181" t="s">
        <v>236</v>
      </c>
      <c r="C691" s="181"/>
      <c r="D691" s="181"/>
      <c r="E691" s="181"/>
      <c r="F691" s="181"/>
      <c r="G691" s="181"/>
      <c r="H691" s="181"/>
      <c r="I691" s="174">
        <v>0</v>
      </c>
      <c r="K691" s="174">
        <v>0</v>
      </c>
      <c r="N691" s="163"/>
      <c r="O691" s="174">
        <v>0</v>
      </c>
      <c r="P691" s="420"/>
      <c r="Q691" s="420"/>
    </row>
    <row r="692" spans="1:15" ht="16.5" customHeight="1">
      <c r="A692" s="180"/>
      <c r="B692" s="181" t="s">
        <v>237</v>
      </c>
      <c r="C692" s="181"/>
      <c r="D692" s="181"/>
      <c r="E692" s="181"/>
      <c r="F692" s="181"/>
      <c r="G692" s="181"/>
      <c r="H692" s="181"/>
      <c r="K692" s="174">
        <v>0</v>
      </c>
      <c r="N692" s="376">
        <v>100000000</v>
      </c>
      <c r="O692" s="174">
        <v>-580000000</v>
      </c>
    </row>
    <row r="693" spans="1:16" ht="16.5" customHeight="1">
      <c r="A693" s="180"/>
      <c r="B693" s="181" t="s">
        <v>238</v>
      </c>
      <c r="C693" s="181"/>
      <c r="D693" s="181"/>
      <c r="E693" s="181"/>
      <c r="F693" s="181"/>
      <c r="G693" s="181"/>
      <c r="H693" s="181"/>
      <c r="I693" s="174">
        <v>0</v>
      </c>
      <c r="K693" s="174">
        <v>0</v>
      </c>
      <c r="N693" s="376">
        <v>5619628255</v>
      </c>
      <c r="O693" s="421">
        <v>3047984903</v>
      </c>
      <c r="P693" s="422"/>
    </row>
    <row r="694" spans="1:14" ht="15.75" customHeight="1" hidden="1">
      <c r="A694" s="180"/>
      <c r="B694" s="181" t="s">
        <v>238</v>
      </c>
      <c r="C694" s="181"/>
      <c r="D694" s="181"/>
      <c r="E694" s="181"/>
      <c r="F694" s="181"/>
      <c r="G694" s="181"/>
      <c r="H694" s="181"/>
      <c r="N694" s="163"/>
    </row>
    <row r="695" spans="1:18" ht="15.75" customHeight="1" hidden="1">
      <c r="A695" s="180"/>
      <c r="B695" s="181" t="s">
        <v>238</v>
      </c>
      <c r="C695" s="181"/>
      <c r="D695" s="181"/>
      <c r="E695" s="181"/>
      <c r="F695" s="181"/>
      <c r="G695" s="181"/>
      <c r="H695" s="181"/>
      <c r="N695" s="163"/>
      <c r="R695" s="174"/>
    </row>
    <row r="696" spans="1:15" ht="15.75" customHeight="1" hidden="1">
      <c r="A696" s="180"/>
      <c r="B696" s="181" t="s">
        <v>238</v>
      </c>
      <c r="C696" s="181"/>
      <c r="D696" s="181"/>
      <c r="E696" s="181"/>
      <c r="F696" s="181"/>
      <c r="G696" s="181"/>
      <c r="H696" s="181"/>
      <c r="N696" s="163"/>
      <c r="O696" s="174"/>
    </row>
    <row r="697" spans="1:15" ht="15.75" customHeight="1" hidden="1">
      <c r="A697" s="180"/>
      <c r="B697" s="181" t="s">
        <v>238</v>
      </c>
      <c r="C697" s="181"/>
      <c r="D697" s="181"/>
      <c r="E697" s="181"/>
      <c r="F697" s="181"/>
      <c r="G697" s="181"/>
      <c r="H697" s="181"/>
      <c r="N697" s="163"/>
      <c r="O697" s="174"/>
    </row>
    <row r="698" spans="1:15" ht="16.5" customHeight="1">
      <c r="A698" s="180"/>
      <c r="B698" s="181" t="s">
        <v>239</v>
      </c>
      <c r="C698" s="181"/>
      <c r="D698" s="181"/>
      <c r="E698" s="181"/>
      <c r="F698" s="181"/>
      <c r="G698" s="181"/>
      <c r="H698" s="181"/>
      <c r="N698" s="376">
        <v>1555682000</v>
      </c>
      <c r="O698" s="174">
        <v>8121974000</v>
      </c>
    </row>
    <row r="699" spans="1:15" ht="16.5" customHeight="1">
      <c r="A699" s="180"/>
      <c r="B699" s="181" t="s">
        <v>240</v>
      </c>
      <c r="C699" s="181"/>
      <c r="D699" s="181"/>
      <c r="E699" s="181"/>
      <c r="F699" s="181"/>
      <c r="G699" s="181"/>
      <c r="H699" s="181"/>
      <c r="I699" s="174">
        <f>KQKD!E14</f>
        <v>15841621</v>
      </c>
      <c r="K699" s="174">
        <v>5375438356</v>
      </c>
      <c r="M699" s="415"/>
      <c r="N699" s="161">
        <v>22615000</v>
      </c>
      <c r="O699" s="164">
        <v>109380000</v>
      </c>
    </row>
    <row r="700" spans="1:20" ht="19.5" customHeight="1" thickBot="1">
      <c r="A700" s="182"/>
      <c r="B700" s="183"/>
      <c r="C700" s="183" t="s">
        <v>435</v>
      </c>
      <c r="D700" s="183"/>
      <c r="E700" s="183"/>
      <c r="F700" s="183"/>
      <c r="G700" s="183"/>
      <c r="H700" s="183"/>
      <c r="I700" s="237">
        <f>SUM(I690:I699)</f>
        <v>15841621</v>
      </c>
      <c r="J700" s="162"/>
      <c r="K700" s="237">
        <f>SUM(K690:K699)</f>
        <v>5375438356</v>
      </c>
      <c r="L700" s="238">
        <v>16418692853</v>
      </c>
      <c r="M700" s="238">
        <v>0</v>
      </c>
      <c r="N700" s="164">
        <v>7340384133</v>
      </c>
      <c r="O700" s="164">
        <v>10729461847</v>
      </c>
      <c r="P700" s="422"/>
      <c r="Q700" s="422"/>
      <c r="S700" s="163" t="s">
        <v>241</v>
      </c>
      <c r="T700" s="415">
        <v>18249845980</v>
      </c>
    </row>
    <row r="701" spans="1:20" ht="30" customHeight="1" thickTop="1">
      <c r="A701" s="182" t="s">
        <v>398</v>
      </c>
      <c r="B701" s="183" t="s">
        <v>242</v>
      </c>
      <c r="C701" s="181"/>
      <c r="D701" s="181"/>
      <c r="E701" s="181"/>
      <c r="F701" s="181"/>
      <c r="G701" s="181"/>
      <c r="H701" s="181"/>
      <c r="I701" s="236">
        <f>I689</f>
        <v>41274</v>
      </c>
      <c r="K701" s="236" t="str">
        <f>K689</f>
        <v>01/01/2012</v>
      </c>
      <c r="Q701" s="415"/>
      <c r="S701" s="163" t="s">
        <v>877</v>
      </c>
      <c r="T701" s="415">
        <v>4577946016</v>
      </c>
    </row>
    <row r="702" spans="1:20" ht="15.75" customHeight="1">
      <c r="A702" s="180"/>
      <c r="B702" s="181" t="s">
        <v>243</v>
      </c>
      <c r="C702" s="181"/>
      <c r="D702" s="181"/>
      <c r="E702" s="181"/>
      <c r="F702" s="181"/>
      <c r="G702" s="181"/>
      <c r="H702" s="181"/>
      <c r="I702" s="174">
        <f>SUM(I703:I705)</f>
        <v>1031151511</v>
      </c>
      <c r="K702" s="174">
        <f>SUM(K703:K705)</f>
        <v>8937076519</v>
      </c>
      <c r="L702" s="254"/>
      <c r="N702" s="163"/>
      <c r="S702" s="163" t="s">
        <v>244</v>
      </c>
      <c r="T702" s="415">
        <v>13671899964</v>
      </c>
    </row>
    <row r="703" spans="1:20" ht="15.75" customHeight="1">
      <c r="A703" s="180"/>
      <c r="B703" s="181"/>
      <c r="C703" s="181" t="s">
        <v>245</v>
      </c>
      <c r="D703" s="181"/>
      <c r="E703" s="181"/>
      <c r="F703" s="181"/>
      <c r="G703" s="181"/>
      <c r="H703" s="181"/>
      <c r="I703" s="174">
        <f>KQKD!E16</f>
        <v>1031151511</v>
      </c>
      <c r="K703" s="174">
        <v>8937076519</v>
      </c>
      <c r="L703" s="254"/>
      <c r="N703" s="164">
        <v>1843471062</v>
      </c>
      <c r="O703" s="174">
        <v>2368949954</v>
      </c>
      <c r="T703" s="415"/>
    </row>
    <row r="704" spans="1:20" ht="15.75" customHeight="1">
      <c r="A704" s="180"/>
      <c r="B704" s="181"/>
      <c r="C704" s="181" t="s">
        <v>246</v>
      </c>
      <c r="D704" s="181"/>
      <c r="E704" s="181"/>
      <c r="F704" s="181"/>
      <c r="G704" s="181"/>
      <c r="H704" s="181"/>
      <c r="K704" s="174">
        <v>0</v>
      </c>
      <c r="L704" s="254"/>
      <c r="O704" s="174">
        <v>256168400</v>
      </c>
      <c r="T704" s="415"/>
    </row>
    <row r="705" spans="1:20" ht="15.75" customHeight="1">
      <c r="A705" s="180"/>
      <c r="B705" s="181"/>
      <c r="C705" s="181" t="s">
        <v>247</v>
      </c>
      <c r="D705" s="181"/>
      <c r="E705" s="181"/>
      <c r="F705" s="181"/>
      <c r="G705" s="181"/>
      <c r="H705" s="181"/>
      <c r="K705" s="174">
        <v>0</v>
      </c>
      <c r="L705" s="254"/>
      <c r="O705" s="174">
        <v>117358000</v>
      </c>
      <c r="T705" s="415"/>
    </row>
    <row r="706" spans="1:15" ht="15.75" customHeight="1" hidden="1">
      <c r="A706" s="180"/>
      <c r="B706" s="181" t="s">
        <v>248</v>
      </c>
      <c r="C706" s="181"/>
      <c r="D706" s="181"/>
      <c r="E706" s="181"/>
      <c r="F706" s="181"/>
      <c r="G706" s="181"/>
      <c r="H706" s="181"/>
      <c r="O706" s="174"/>
    </row>
    <row r="707" spans="1:15" ht="15.75" customHeight="1">
      <c r="A707" s="180"/>
      <c r="B707" s="181" t="s">
        <v>249</v>
      </c>
      <c r="C707" s="181"/>
      <c r="D707" s="181"/>
      <c r="E707" s="181"/>
      <c r="F707" s="181"/>
      <c r="G707" s="181"/>
      <c r="H707" s="181"/>
      <c r="K707" s="174">
        <v>0</v>
      </c>
      <c r="O707" s="174">
        <v>90214450</v>
      </c>
    </row>
    <row r="708" spans="1:15" ht="15.75" customHeight="1">
      <c r="A708" s="180"/>
      <c r="B708" s="181" t="s">
        <v>250</v>
      </c>
      <c r="C708" s="181"/>
      <c r="D708" s="181"/>
      <c r="E708" s="181"/>
      <c r="F708" s="181"/>
      <c r="G708" s="181"/>
      <c r="H708" s="181"/>
      <c r="I708" s="174">
        <f>+N708+O708</f>
        <v>0</v>
      </c>
      <c r="O708" s="174">
        <v>0</v>
      </c>
    </row>
    <row r="709" spans="1:15" ht="15.75" customHeight="1" hidden="1">
      <c r="A709" s="180"/>
      <c r="B709" s="181" t="s">
        <v>251</v>
      </c>
      <c r="C709" s="181"/>
      <c r="D709" s="181"/>
      <c r="E709" s="181"/>
      <c r="F709" s="181"/>
      <c r="G709" s="181"/>
      <c r="H709" s="181"/>
      <c r="O709" s="174"/>
    </row>
    <row r="710" spans="1:15" ht="15.75" customHeight="1" hidden="1">
      <c r="A710" s="180"/>
      <c r="B710" s="181" t="s">
        <v>252</v>
      </c>
      <c r="C710" s="181"/>
      <c r="D710" s="181"/>
      <c r="E710" s="181"/>
      <c r="F710" s="181"/>
      <c r="G710" s="181"/>
      <c r="H710" s="181"/>
      <c r="O710" s="174"/>
    </row>
    <row r="711" spans="1:15" ht="15.75" customHeight="1" hidden="1">
      <c r="A711" s="180"/>
      <c r="B711" s="181" t="s">
        <v>253</v>
      </c>
      <c r="C711" s="181"/>
      <c r="D711" s="181"/>
      <c r="E711" s="181"/>
      <c r="F711" s="181"/>
      <c r="G711" s="181"/>
      <c r="H711" s="181"/>
      <c r="O711" s="174"/>
    </row>
    <row r="712" spans="1:15" ht="15.75" customHeight="1">
      <c r="A712" s="180"/>
      <c r="B712" s="181" t="s">
        <v>254</v>
      </c>
      <c r="C712" s="181"/>
      <c r="D712" s="181"/>
      <c r="E712" s="181"/>
      <c r="F712" s="181"/>
      <c r="G712" s="181"/>
      <c r="H712" s="181"/>
      <c r="I712" s="174">
        <f>+N712+O712</f>
        <v>0</v>
      </c>
      <c r="N712" s="164">
        <v>0</v>
      </c>
      <c r="O712" s="174">
        <v>0</v>
      </c>
    </row>
    <row r="713" spans="1:15" ht="15.75" customHeight="1">
      <c r="A713" s="180"/>
      <c r="B713" s="181" t="s">
        <v>255</v>
      </c>
      <c r="C713" s="181"/>
      <c r="D713" s="181"/>
      <c r="E713" s="181"/>
      <c r="F713" s="181"/>
      <c r="G713" s="181"/>
      <c r="H713" s="181"/>
      <c r="N713" s="164">
        <v>0</v>
      </c>
      <c r="O713" s="174">
        <v>36552500</v>
      </c>
    </row>
    <row r="714" spans="1:15" ht="19.5" customHeight="1" thickBot="1">
      <c r="A714" s="182"/>
      <c r="B714" s="183"/>
      <c r="C714" s="183" t="s">
        <v>435</v>
      </c>
      <c r="D714" s="183"/>
      <c r="E714" s="183"/>
      <c r="F714" s="183"/>
      <c r="G714" s="183"/>
      <c r="H714" s="183"/>
      <c r="I714" s="237">
        <f>+I702+I707+I713</f>
        <v>1031151511</v>
      </c>
      <c r="J714" s="162"/>
      <c r="K714" s="237">
        <f>+K702+K707+K713</f>
        <v>8937076519</v>
      </c>
      <c r="L714" s="238">
        <v>2951913977</v>
      </c>
      <c r="M714" s="238">
        <v>0</v>
      </c>
      <c r="N714" s="164">
        <v>1843471062</v>
      </c>
      <c r="O714" s="164">
        <v>2851241904</v>
      </c>
    </row>
    <row r="715" spans="1:11" ht="30" customHeight="1" thickTop="1">
      <c r="A715" s="182" t="s">
        <v>400</v>
      </c>
      <c r="B715" s="183" t="s">
        <v>5</v>
      </c>
      <c r="C715" s="181"/>
      <c r="D715" s="181"/>
      <c r="E715" s="181"/>
      <c r="F715" s="181"/>
      <c r="G715" s="181"/>
      <c r="H715" s="181"/>
      <c r="I715" s="162">
        <f>I716</f>
        <v>1634314638</v>
      </c>
      <c r="K715" s="162">
        <f>K716</f>
        <v>3870089247</v>
      </c>
    </row>
    <row r="716" spans="1:15" ht="15.75" customHeight="1">
      <c r="A716" s="180"/>
      <c r="B716" s="181"/>
      <c r="C716" s="181" t="s">
        <v>6</v>
      </c>
      <c r="D716" s="181"/>
      <c r="E716" s="181"/>
      <c r="F716" s="181"/>
      <c r="G716" s="181"/>
      <c r="H716" s="181"/>
      <c r="I716" s="174">
        <f>KQKD!E18</f>
        <v>1634314638</v>
      </c>
      <c r="K716" s="174">
        <v>3870089247</v>
      </c>
      <c r="L716" s="39" t="s">
        <v>258</v>
      </c>
      <c r="N716" s="423">
        <v>503636364</v>
      </c>
      <c r="O716" s="423">
        <v>-567187939</v>
      </c>
    </row>
    <row r="717" spans="1:11" ht="30" customHeight="1">
      <c r="A717" s="182">
        <v>6</v>
      </c>
      <c r="B717" s="183" t="s">
        <v>256</v>
      </c>
      <c r="C717" s="181"/>
      <c r="D717" s="181"/>
      <c r="E717" s="181"/>
      <c r="F717" s="181"/>
      <c r="G717" s="181"/>
      <c r="H717" s="181"/>
      <c r="I717" s="236">
        <f>I701</f>
        <v>41274</v>
      </c>
      <c r="K717" s="236" t="str">
        <f>K701</f>
        <v>01/01/2012</v>
      </c>
    </row>
    <row r="718" spans="1:15" ht="15.75" customHeight="1">
      <c r="A718" s="180"/>
      <c r="B718" s="181"/>
      <c r="C718" s="181" t="s">
        <v>257</v>
      </c>
      <c r="D718" s="181"/>
      <c r="E718" s="181"/>
      <c r="F718" s="181"/>
      <c r="G718" s="181"/>
      <c r="H718" s="181"/>
      <c r="I718" s="174">
        <v>0</v>
      </c>
      <c r="K718" s="174">
        <v>0</v>
      </c>
      <c r="L718" s="39" t="s">
        <v>258</v>
      </c>
      <c r="N718" s="423">
        <v>503636364</v>
      </c>
      <c r="O718" s="423">
        <v>-567187939</v>
      </c>
    </row>
    <row r="719" spans="1:15" ht="15.75" customHeight="1">
      <c r="A719" s="180"/>
      <c r="B719" s="181"/>
      <c r="C719" s="181" t="s">
        <v>259</v>
      </c>
      <c r="D719" s="181"/>
      <c r="E719" s="181"/>
      <c r="F719" s="181"/>
      <c r="G719" s="181"/>
      <c r="H719" s="181"/>
      <c r="I719" s="174">
        <v>0</v>
      </c>
      <c r="N719" s="423">
        <v>5217555873</v>
      </c>
      <c r="O719" s="423">
        <v>1413672879</v>
      </c>
    </row>
    <row r="720" spans="1:15" ht="15.75" customHeight="1">
      <c r="A720" s="180"/>
      <c r="B720" s="181"/>
      <c r="C720" s="181" t="s">
        <v>260</v>
      </c>
      <c r="D720" s="181"/>
      <c r="E720" s="181"/>
      <c r="F720" s="181"/>
      <c r="G720" s="181"/>
      <c r="H720" s="181"/>
      <c r="I720" s="174">
        <f>KQKD!E20</f>
        <v>268381818</v>
      </c>
      <c r="K720" s="174">
        <v>44383543715</v>
      </c>
      <c r="N720" s="423">
        <v>596000</v>
      </c>
      <c r="O720" s="423">
        <v>1335600</v>
      </c>
    </row>
    <row r="721" spans="1:15" ht="19.5" customHeight="1" thickBot="1">
      <c r="A721" s="182"/>
      <c r="B721" s="183"/>
      <c r="C721" s="183" t="s">
        <v>435</v>
      </c>
      <c r="D721" s="183"/>
      <c r="E721" s="183"/>
      <c r="F721" s="183"/>
      <c r="G721" s="183"/>
      <c r="H721" s="183"/>
      <c r="I721" s="237">
        <f>SUM(I718:I720)</f>
        <v>268381818</v>
      </c>
      <c r="J721" s="162"/>
      <c r="K721" s="237">
        <f>SUM(K718:K720)</f>
        <v>44383543715</v>
      </c>
      <c r="L721" s="238">
        <v>1672152229</v>
      </c>
      <c r="M721" s="238">
        <v>0</v>
      </c>
      <c r="N721" s="164">
        <v>5721788237</v>
      </c>
      <c r="O721" s="164">
        <v>847820540</v>
      </c>
    </row>
    <row r="722" spans="1:12" ht="30" customHeight="1" thickTop="1">
      <c r="A722" s="182">
        <v>7</v>
      </c>
      <c r="B722" s="183" t="s">
        <v>261</v>
      </c>
      <c r="C722" s="181"/>
      <c r="D722" s="181"/>
      <c r="E722" s="181"/>
      <c r="F722" s="181"/>
      <c r="G722" s="181"/>
      <c r="H722" s="181"/>
      <c r="I722" s="236">
        <f>I717</f>
        <v>41274</v>
      </c>
      <c r="K722" s="236" t="str">
        <f>K717</f>
        <v>01/01/2012</v>
      </c>
      <c r="L722" s="39" t="s">
        <v>258</v>
      </c>
    </row>
    <row r="723" spans="1:16" ht="15.75" customHeight="1">
      <c r="A723" s="180"/>
      <c r="B723" s="181"/>
      <c r="C723" s="181" t="s">
        <v>262</v>
      </c>
      <c r="D723" s="181"/>
      <c r="E723" s="181"/>
      <c r="F723" s="181"/>
      <c r="G723" s="181"/>
      <c r="H723" s="181"/>
      <c r="I723" s="174">
        <f>KQKD!E21</f>
        <v>233804171</v>
      </c>
      <c r="N723" s="423"/>
      <c r="P723" s="423"/>
    </row>
    <row r="724" spans="1:15" ht="15.75" customHeight="1">
      <c r="A724" s="180"/>
      <c r="B724" s="181"/>
      <c r="C724" s="181" t="s">
        <v>263</v>
      </c>
      <c r="D724" s="181"/>
      <c r="E724" s="181"/>
      <c r="F724" s="181"/>
      <c r="G724" s="181"/>
      <c r="H724" s="181"/>
      <c r="I724" s="174">
        <f>KQKD!F21</f>
        <v>0</v>
      </c>
      <c r="K724" s="174">
        <v>44483761738</v>
      </c>
      <c r="N724" s="423">
        <v>846484940</v>
      </c>
      <c r="O724" s="423">
        <v>5217555873</v>
      </c>
    </row>
    <row r="725" spans="1:15" ht="15.75" customHeight="1">
      <c r="A725" s="180"/>
      <c r="B725" s="181"/>
      <c r="C725" s="181" t="s">
        <v>264</v>
      </c>
      <c r="D725" s="181"/>
      <c r="E725" s="181"/>
      <c r="F725" s="181"/>
      <c r="G725" s="181"/>
      <c r="H725" s="181"/>
      <c r="K725" s="174">
        <v>0</v>
      </c>
      <c r="N725" s="423"/>
      <c r="O725" s="423">
        <v>307386787</v>
      </c>
    </row>
    <row r="726" spans="1:15" ht="19.5" customHeight="1" thickBot="1">
      <c r="A726" s="182"/>
      <c r="B726" s="183"/>
      <c r="C726" s="183" t="s">
        <v>435</v>
      </c>
      <c r="D726" s="183"/>
      <c r="E726" s="183"/>
      <c r="F726" s="183"/>
      <c r="G726" s="183"/>
      <c r="H726" s="183"/>
      <c r="I726" s="237">
        <f>SUM(I723:I725)</f>
        <v>233804171</v>
      </c>
      <c r="J726" s="162"/>
      <c r="K726" s="237">
        <f>SUM(K723:K725)</f>
        <v>44483761738</v>
      </c>
      <c r="L726" s="238">
        <v>3646265104</v>
      </c>
      <c r="M726" s="238">
        <v>0</v>
      </c>
      <c r="N726" s="423">
        <v>846484940</v>
      </c>
      <c r="O726" s="423">
        <v>5524942660</v>
      </c>
    </row>
    <row r="727" spans="1:11" ht="30" customHeight="1" thickTop="1">
      <c r="A727" s="182">
        <v>8</v>
      </c>
      <c r="B727" s="183" t="s">
        <v>265</v>
      </c>
      <c r="C727" s="181"/>
      <c r="D727" s="181"/>
      <c r="E727" s="181"/>
      <c r="F727" s="181"/>
      <c r="G727" s="181"/>
      <c r="H727" s="181"/>
      <c r="I727" s="236">
        <f>I722</f>
        <v>41274</v>
      </c>
      <c r="K727" s="236" t="str">
        <f>K722</f>
        <v>01/01/2012</v>
      </c>
    </row>
    <row r="728" spans="1:11" ht="18.75" customHeight="1">
      <c r="A728" s="182"/>
      <c r="B728" s="183" t="s">
        <v>266</v>
      </c>
      <c r="C728" s="183"/>
      <c r="D728" s="424"/>
      <c r="E728" s="424"/>
      <c r="F728" s="424"/>
      <c r="G728" s="424"/>
      <c r="H728" s="183"/>
      <c r="I728" s="162">
        <f>I659-I688-I714+I700+I721-I726-I715</f>
        <v>-2582506973</v>
      </c>
      <c r="J728" s="162"/>
      <c r="K728" s="162">
        <f>+'[1]KQKD 1'!J25</f>
        <v>0</v>
      </c>
    </row>
    <row r="729" spans="1:12" ht="18.75" customHeight="1">
      <c r="A729" s="182"/>
      <c r="B729" s="183"/>
      <c r="C729" s="181" t="s">
        <v>267</v>
      </c>
      <c r="D729" s="424"/>
      <c r="E729" s="424"/>
      <c r="F729" s="424"/>
      <c r="G729" s="424"/>
      <c r="H729" s="183"/>
      <c r="I729" s="174">
        <v>0</v>
      </c>
      <c r="J729" s="162"/>
      <c r="K729" s="174">
        <v>0</v>
      </c>
      <c r="L729" s="238">
        <v>13572323800</v>
      </c>
    </row>
    <row r="730" spans="1:11" ht="18.75" customHeight="1">
      <c r="A730" s="182"/>
      <c r="B730" s="183"/>
      <c r="C730" s="181" t="s">
        <v>256</v>
      </c>
      <c r="D730" s="424"/>
      <c r="E730" s="424"/>
      <c r="F730" s="424"/>
      <c r="G730" s="424"/>
      <c r="H730" s="183"/>
      <c r="I730" s="174">
        <v>0</v>
      </c>
      <c r="J730" s="162"/>
      <c r="K730" s="174">
        <v>0</v>
      </c>
    </row>
    <row r="731" spans="1:11" ht="29.25" customHeight="1" hidden="1">
      <c r="A731" s="182"/>
      <c r="B731" s="540" t="s">
        <v>268</v>
      </c>
      <c r="C731" s="540"/>
      <c r="D731" s="540"/>
      <c r="E731" s="540"/>
      <c r="F731" s="540"/>
      <c r="G731" s="540"/>
      <c r="H731" s="183"/>
      <c r="I731" s="162">
        <f>I732+I735</f>
        <v>0</v>
      </c>
      <c r="J731" s="162"/>
      <c r="K731" s="162">
        <v>126267547</v>
      </c>
    </row>
    <row r="732" spans="1:11" ht="16.5" customHeight="1" hidden="1">
      <c r="A732" s="180"/>
      <c r="B732" s="181" t="s">
        <v>269</v>
      </c>
      <c r="C732" s="181"/>
      <c r="D732" s="425"/>
      <c r="E732" s="425"/>
      <c r="F732" s="425"/>
      <c r="G732" s="425"/>
      <c r="H732" s="181"/>
      <c r="I732" s="174">
        <v>0</v>
      </c>
      <c r="K732" s="174">
        <f>+K733+K734</f>
        <v>0</v>
      </c>
    </row>
    <row r="733" spans="1:11" ht="16.5" customHeight="1" hidden="1">
      <c r="A733" s="182"/>
      <c r="B733" s="183"/>
      <c r="C733" s="181" t="s">
        <v>270</v>
      </c>
      <c r="D733" s="424"/>
      <c r="E733" s="424"/>
      <c r="F733" s="424"/>
      <c r="G733" s="424"/>
      <c r="H733" s="183"/>
      <c r="I733" s="174">
        <f>'[1]TM'!I722</f>
        <v>2162770252</v>
      </c>
      <c r="J733" s="162"/>
      <c r="K733" s="174">
        <v>0</v>
      </c>
    </row>
    <row r="734" spans="1:11" ht="16.5" customHeight="1" hidden="1">
      <c r="A734" s="182"/>
      <c r="B734" s="183"/>
      <c r="C734" s="181" t="s">
        <v>256</v>
      </c>
      <c r="D734" s="424"/>
      <c r="E734" s="424"/>
      <c r="F734" s="424"/>
      <c r="G734" s="424"/>
      <c r="H734" s="183"/>
      <c r="I734" s="174">
        <f>Q683</f>
        <v>0</v>
      </c>
      <c r="J734" s="162"/>
      <c r="K734" s="174">
        <f>S683</f>
        <v>0</v>
      </c>
    </row>
    <row r="735" spans="1:12" ht="16.5" customHeight="1" hidden="1">
      <c r="A735" s="180"/>
      <c r="B735" s="181" t="s">
        <v>271</v>
      </c>
      <c r="C735" s="181"/>
      <c r="D735" s="425"/>
      <c r="E735" s="425"/>
      <c r="F735" s="425"/>
      <c r="G735" s="425"/>
      <c r="H735" s="181"/>
      <c r="I735" s="174">
        <f>SUM(I736:I737)</f>
        <v>0</v>
      </c>
      <c r="L735" s="39" t="s">
        <v>445</v>
      </c>
    </row>
    <row r="736" spans="1:11" ht="16.5" customHeight="1" hidden="1">
      <c r="A736" s="180"/>
      <c r="B736" s="181"/>
      <c r="C736" s="181" t="s">
        <v>267</v>
      </c>
      <c r="D736" s="425"/>
      <c r="E736" s="425"/>
      <c r="F736" s="425"/>
      <c r="G736" s="425"/>
      <c r="H736" s="181"/>
      <c r="I736" s="174">
        <f>P680</f>
        <v>0</v>
      </c>
      <c r="K736" s="174">
        <v>-2599020000</v>
      </c>
    </row>
    <row r="737" spans="1:11" ht="16.5" customHeight="1" hidden="1">
      <c r="A737" s="180"/>
      <c r="B737" s="181"/>
      <c r="C737" s="181" t="s">
        <v>256</v>
      </c>
      <c r="D737" s="425"/>
      <c r="E737" s="425"/>
      <c r="F737" s="425"/>
      <c r="G737" s="425"/>
      <c r="H737" s="181"/>
      <c r="I737" s="174">
        <f>-I692</f>
        <v>0</v>
      </c>
      <c r="K737" s="174">
        <v>0</v>
      </c>
    </row>
    <row r="738" spans="1:14" s="38" customFormat="1" ht="20.25" customHeight="1" hidden="1">
      <c r="A738" s="182"/>
      <c r="B738" s="183" t="s">
        <v>272</v>
      </c>
      <c r="C738" s="183"/>
      <c r="D738" s="424"/>
      <c r="E738" s="424"/>
      <c r="F738" s="424"/>
      <c r="G738" s="424"/>
      <c r="H738" s="183"/>
      <c r="I738" s="162">
        <f>I728+I731</f>
        <v>-2582506973</v>
      </c>
      <c r="J738" s="162"/>
      <c r="K738" s="162">
        <f>'[1]KQKD 1'!H26</f>
        <v>126267547</v>
      </c>
      <c r="L738" s="255">
        <v>13362943800</v>
      </c>
      <c r="N738" s="164"/>
    </row>
    <row r="739" spans="1:12" ht="16.5" customHeight="1" hidden="1">
      <c r="A739" s="180"/>
      <c r="B739" s="181"/>
      <c r="C739" s="181" t="s">
        <v>267</v>
      </c>
      <c r="D739" s="425"/>
      <c r="E739" s="425"/>
      <c r="F739" s="425"/>
      <c r="G739" s="425"/>
      <c r="H739" s="181"/>
      <c r="I739" s="174">
        <f>+I729+I736</f>
        <v>0</v>
      </c>
      <c r="K739" s="174">
        <v>0</v>
      </c>
      <c r="L739" s="238">
        <v>-11618933548</v>
      </c>
    </row>
    <row r="740" spans="1:11" ht="16.5" customHeight="1" hidden="1">
      <c r="A740" s="180"/>
      <c r="B740" s="181"/>
      <c r="C740" s="181" t="s">
        <v>256</v>
      </c>
      <c r="D740" s="425"/>
      <c r="E740" s="425"/>
      <c r="F740" s="425"/>
      <c r="G740" s="425"/>
      <c r="H740" s="181"/>
      <c r="I740" s="174">
        <f>+I730+I737</f>
        <v>0</v>
      </c>
      <c r="K740" s="174">
        <v>0</v>
      </c>
    </row>
    <row r="741" spans="1:14" s="38" customFormat="1" ht="19.5" customHeight="1" hidden="1">
      <c r="A741" s="182"/>
      <c r="B741" s="183" t="s">
        <v>273</v>
      </c>
      <c r="C741" s="183"/>
      <c r="D741" s="424"/>
      <c r="E741" s="424"/>
      <c r="F741" s="424"/>
      <c r="G741" s="424"/>
      <c r="H741" s="183"/>
      <c r="I741" s="162">
        <v>0</v>
      </c>
      <c r="J741" s="162"/>
      <c r="K741" s="162"/>
      <c r="N741" s="164"/>
    </row>
    <row r="742" spans="1:14" s="38" customFormat="1" ht="16.5" customHeight="1" hidden="1">
      <c r="A742" s="182"/>
      <c r="B742" s="183"/>
      <c r="C742" s="181" t="s">
        <v>274</v>
      </c>
      <c r="D742" s="424"/>
      <c r="E742" s="424"/>
      <c r="F742" s="424"/>
      <c r="G742" s="424"/>
      <c r="H742" s="183"/>
      <c r="I742" s="174">
        <v>0</v>
      </c>
      <c r="J742" s="162"/>
      <c r="K742" s="174">
        <v>0</v>
      </c>
      <c r="N742" s="164"/>
    </row>
    <row r="743" spans="1:14" s="38" customFormat="1" ht="16.5" customHeight="1" hidden="1">
      <c r="A743" s="182"/>
      <c r="B743" s="183"/>
      <c r="C743" s="181" t="s">
        <v>275</v>
      </c>
      <c r="D743" s="424"/>
      <c r="E743" s="424"/>
      <c r="F743" s="424"/>
      <c r="G743" s="424"/>
      <c r="H743" s="183"/>
      <c r="I743" s="174">
        <f>I738*0.25</f>
        <v>-645626743.25</v>
      </c>
      <c r="J743" s="162"/>
      <c r="K743" s="174">
        <v>0</v>
      </c>
      <c r="N743" s="164"/>
    </row>
    <row r="744" spans="1:14" s="38" customFormat="1" ht="19.5" customHeight="1" hidden="1">
      <c r="A744" s="182"/>
      <c r="B744" s="183" t="s">
        <v>276</v>
      </c>
      <c r="C744" s="181"/>
      <c r="D744" s="424"/>
      <c r="E744" s="424"/>
      <c r="F744" s="424"/>
      <c r="G744" s="424"/>
      <c r="H744" s="183"/>
      <c r="I744" s="162">
        <f>I745+I746+I747</f>
        <v>0</v>
      </c>
      <c r="J744" s="162"/>
      <c r="K744" s="162"/>
      <c r="N744" s="164"/>
    </row>
    <row r="745" spans="1:14" s="38" customFormat="1" ht="16.5" customHeight="1" hidden="1">
      <c r="A745" s="182"/>
      <c r="B745" s="183"/>
      <c r="C745" s="181" t="s">
        <v>274</v>
      </c>
      <c r="D745" s="424"/>
      <c r="E745" s="424"/>
      <c r="F745" s="424"/>
      <c r="G745" s="424"/>
      <c r="H745" s="183"/>
      <c r="I745" s="162">
        <v>0</v>
      </c>
      <c r="J745" s="162"/>
      <c r="K745" s="174"/>
      <c r="N745" s="164"/>
    </row>
    <row r="746" spans="1:14" s="38" customFormat="1" ht="16.5" customHeight="1" hidden="1">
      <c r="A746" s="182"/>
      <c r="B746" s="426"/>
      <c r="C746" s="413" t="s">
        <v>277</v>
      </c>
      <c r="D746" s="426"/>
      <c r="E746" s="424"/>
      <c r="F746" s="424"/>
      <c r="G746" s="424"/>
      <c r="H746" s="183"/>
      <c r="I746" s="162">
        <v>0</v>
      </c>
      <c r="J746" s="162"/>
      <c r="K746" s="174"/>
      <c r="N746" s="164"/>
    </row>
    <row r="747" spans="1:14" s="38" customFormat="1" ht="27.75" customHeight="1" hidden="1">
      <c r="A747" s="182"/>
      <c r="B747" s="426"/>
      <c r="C747" s="539" t="s">
        <v>278</v>
      </c>
      <c r="D747" s="539"/>
      <c r="E747" s="539"/>
      <c r="F747" s="539"/>
      <c r="G747" s="539"/>
      <c r="H747" s="183"/>
      <c r="I747" s="162">
        <v>0</v>
      </c>
      <c r="J747" s="162"/>
      <c r="K747" s="427"/>
      <c r="M747" s="39"/>
      <c r="N747" s="164"/>
    </row>
    <row r="748" spans="1:14" s="38" customFormat="1" ht="15.75" customHeight="1" hidden="1">
      <c r="A748" s="182"/>
      <c r="B748" s="183" t="s">
        <v>279</v>
      </c>
      <c r="C748" s="183"/>
      <c r="D748" s="424"/>
      <c r="E748" s="424"/>
      <c r="F748" s="424"/>
      <c r="G748" s="424"/>
      <c r="H748" s="183"/>
      <c r="I748" s="162">
        <v>0</v>
      </c>
      <c r="J748" s="162"/>
      <c r="K748" s="162">
        <v>0</v>
      </c>
      <c r="N748" s="164"/>
    </row>
    <row r="749" spans="1:14" s="38" customFormat="1" ht="15.75" customHeight="1" hidden="1">
      <c r="A749" s="182"/>
      <c r="B749" s="183" t="s">
        <v>280</v>
      </c>
      <c r="C749" s="183"/>
      <c r="D749" s="424"/>
      <c r="E749" s="424"/>
      <c r="F749" s="424"/>
      <c r="G749" s="424"/>
      <c r="H749" s="183"/>
      <c r="I749" s="162"/>
      <c r="J749" s="162"/>
      <c r="K749" s="162"/>
      <c r="N749" s="164"/>
    </row>
    <row r="750" spans="1:14" s="38" customFormat="1" ht="20.25" customHeight="1" hidden="1" thickBot="1">
      <c r="A750" s="182"/>
      <c r="B750" s="183" t="s">
        <v>281</v>
      </c>
      <c r="C750" s="183"/>
      <c r="D750" s="424"/>
      <c r="E750" s="424"/>
      <c r="F750" s="424"/>
      <c r="G750" s="424"/>
      <c r="H750" s="183"/>
      <c r="I750" s="402">
        <f>I741</f>
        <v>0</v>
      </c>
      <c r="J750" s="162"/>
      <c r="K750" s="402"/>
      <c r="L750" s="255">
        <v>456780676.25</v>
      </c>
      <c r="M750" s="378">
        <v>0</v>
      </c>
      <c r="N750" s="164"/>
    </row>
    <row r="751" spans="1:11" ht="34.5" customHeight="1" hidden="1" thickTop="1">
      <c r="A751" s="180"/>
      <c r="B751" s="532" t="s">
        <v>282</v>
      </c>
      <c r="C751" s="532"/>
      <c r="D751" s="532"/>
      <c r="E751" s="532"/>
      <c r="F751" s="532"/>
      <c r="G751" s="532"/>
      <c r="H751" s="532"/>
      <c r="I751" s="532"/>
      <c r="J751" s="532"/>
      <c r="K751" s="532"/>
    </row>
    <row r="752" spans="1:11" ht="30" customHeight="1" hidden="1">
      <c r="A752" s="428" t="s">
        <v>283</v>
      </c>
      <c r="B752" s="429" t="s">
        <v>284</v>
      </c>
      <c r="C752" s="430"/>
      <c r="D752" s="430"/>
      <c r="E752" s="430"/>
      <c r="F752" s="430"/>
      <c r="G752" s="430"/>
      <c r="H752" s="430"/>
      <c r="I752" s="431" t="str">
        <f>'[1]TTC'!D15</f>
        <v>Năm 2011</v>
      </c>
      <c r="J752" s="432"/>
      <c r="K752" s="431" t="str">
        <f>'[1]TTC'!D16</f>
        <v>Năm 2010</v>
      </c>
    </row>
    <row r="753" spans="1:11" ht="15.75" customHeight="1" hidden="1">
      <c r="A753" s="433"/>
      <c r="B753" s="434" t="s">
        <v>285</v>
      </c>
      <c r="C753" s="430"/>
      <c r="D753" s="430"/>
      <c r="E753" s="430"/>
      <c r="F753" s="430"/>
      <c r="G753" s="430"/>
      <c r="H753" s="430"/>
      <c r="I753" s="431"/>
      <c r="J753" s="432"/>
      <c r="K753" s="431"/>
    </row>
    <row r="754" spans="1:11" ht="15.75" customHeight="1" hidden="1">
      <c r="A754" s="435"/>
      <c r="B754" s="430" t="s">
        <v>286</v>
      </c>
      <c r="C754" s="430"/>
      <c r="D754" s="436"/>
      <c r="E754" s="436"/>
      <c r="F754" s="436"/>
      <c r="G754" s="436"/>
      <c r="H754" s="437"/>
      <c r="I754" s="432"/>
      <c r="J754" s="432"/>
      <c r="K754" s="432"/>
    </row>
    <row r="755" spans="1:11" ht="15.75" customHeight="1" hidden="1">
      <c r="A755" s="435"/>
      <c r="B755" s="434" t="s">
        <v>287</v>
      </c>
      <c r="C755" s="430"/>
      <c r="D755" s="436"/>
      <c r="E755" s="436"/>
      <c r="F755" s="436"/>
      <c r="G755" s="436"/>
      <c r="H755" s="437"/>
      <c r="I755" s="432"/>
      <c r="J755" s="432"/>
      <c r="K755" s="432"/>
    </row>
    <row r="756" spans="1:11" ht="15.75" customHeight="1" hidden="1">
      <c r="A756" s="435"/>
      <c r="B756" s="430" t="s">
        <v>288</v>
      </c>
      <c r="C756" s="430"/>
      <c r="D756" s="436"/>
      <c r="E756" s="436"/>
      <c r="F756" s="436"/>
      <c r="G756" s="436"/>
      <c r="H756" s="437"/>
      <c r="I756" s="432"/>
      <c r="J756" s="432"/>
      <c r="K756" s="432"/>
    </row>
    <row r="757" spans="1:11" ht="15.75" customHeight="1" hidden="1">
      <c r="A757" s="435"/>
      <c r="B757" s="434" t="s">
        <v>285</v>
      </c>
      <c r="C757" s="430"/>
      <c r="D757" s="436"/>
      <c r="E757" s="436"/>
      <c r="F757" s="436"/>
      <c r="G757" s="436"/>
      <c r="H757" s="437"/>
      <c r="I757" s="432"/>
      <c r="J757" s="432"/>
      <c r="K757" s="432"/>
    </row>
    <row r="758" spans="1:11" ht="15.75" customHeight="1" hidden="1">
      <c r="A758" s="435"/>
      <c r="B758" s="430" t="s">
        <v>289</v>
      </c>
      <c r="C758" s="436"/>
      <c r="D758" s="436"/>
      <c r="E758" s="436"/>
      <c r="F758" s="436"/>
      <c r="G758" s="436"/>
      <c r="H758" s="437"/>
      <c r="I758" s="432"/>
      <c r="J758" s="432"/>
      <c r="K758" s="432"/>
    </row>
    <row r="759" spans="1:12" ht="15.75" customHeight="1" hidden="1">
      <c r="A759" s="435"/>
      <c r="B759" s="434" t="s">
        <v>290</v>
      </c>
      <c r="C759" s="436"/>
      <c r="D759" s="436"/>
      <c r="E759" s="436"/>
      <c r="F759" s="436"/>
      <c r="G759" s="436"/>
      <c r="H759" s="437"/>
      <c r="I759" s="432"/>
      <c r="J759" s="432"/>
      <c r="K759" s="432"/>
      <c r="L759" s="39" t="s">
        <v>445</v>
      </c>
    </row>
    <row r="760" spans="1:11" ht="15.75" customHeight="1" hidden="1">
      <c r="A760" s="435"/>
      <c r="B760" s="430" t="s">
        <v>291</v>
      </c>
      <c r="C760" s="436"/>
      <c r="D760" s="436"/>
      <c r="E760" s="436"/>
      <c r="F760" s="436"/>
      <c r="G760" s="436"/>
      <c r="H760" s="437"/>
      <c r="I760" s="432"/>
      <c r="J760" s="432"/>
      <c r="K760" s="432"/>
    </row>
    <row r="761" spans="1:12" ht="15.75" customHeight="1" hidden="1">
      <c r="A761" s="435"/>
      <c r="B761" s="434" t="s">
        <v>290</v>
      </c>
      <c r="C761" s="436"/>
      <c r="D761" s="436"/>
      <c r="E761" s="436"/>
      <c r="F761" s="436"/>
      <c r="G761" s="436"/>
      <c r="H761" s="437"/>
      <c r="I761" s="432"/>
      <c r="J761" s="432"/>
      <c r="K761" s="432"/>
      <c r="L761" s="39" t="s">
        <v>445</v>
      </c>
    </row>
    <row r="762" spans="1:11" ht="15.75" customHeight="1" hidden="1">
      <c r="A762" s="435"/>
      <c r="B762" s="430" t="s">
        <v>292</v>
      </c>
      <c r="C762" s="436"/>
      <c r="D762" s="436"/>
      <c r="E762" s="436"/>
      <c r="F762" s="436"/>
      <c r="G762" s="436"/>
      <c r="H762" s="437"/>
      <c r="I762" s="432"/>
      <c r="J762" s="432"/>
      <c r="K762" s="432"/>
    </row>
    <row r="763" spans="1:11" ht="19.5" customHeight="1" hidden="1" thickBot="1">
      <c r="A763" s="433"/>
      <c r="B763" s="429"/>
      <c r="C763" s="429" t="s">
        <v>293</v>
      </c>
      <c r="D763" s="429"/>
      <c r="E763" s="429"/>
      <c r="F763" s="429"/>
      <c r="G763" s="429"/>
      <c r="H763" s="429"/>
      <c r="I763" s="438">
        <f>SUM(I753:I762)</f>
        <v>0</v>
      </c>
      <c r="J763" s="431"/>
      <c r="K763" s="438">
        <f>SUM(K753:K762)</f>
        <v>0</v>
      </c>
    </row>
    <row r="764" spans="1:11" ht="19.5" customHeight="1" hidden="1" thickTop="1">
      <c r="A764" s="433"/>
      <c r="B764" s="429"/>
      <c r="C764" s="429"/>
      <c r="D764" s="429"/>
      <c r="E764" s="429"/>
      <c r="F764" s="429"/>
      <c r="G764" s="429"/>
      <c r="H764" s="429"/>
      <c r="I764" s="431"/>
      <c r="J764" s="431"/>
      <c r="K764" s="431"/>
    </row>
    <row r="765" spans="1:12" ht="30" customHeight="1" hidden="1">
      <c r="A765" s="433" t="s">
        <v>294</v>
      </c>
      <c r="B765" s="429" t="s">
        <v>295</v>
      </c>
      <c r="C765" s="430"/>
      <c r="D765" s="430"/>
      <c r="E765" s="430"/>
      <c r="F765" s="430"/>
      <c r="G765" s="430"/>
      <c r="H765" s="430"/>
      <c r="I765" s="431" t="str">
        <f>'[1]TTC'!D15</f>
        <v>Năm 2011</v>
      </c>
      <c r="J765" s="432"/>
      <c r="K765" s="431" t="str">
        <f>'[1]TTC'!D16</f>
        <v>Năm 2010</v>
      </c>
      <c r="L765" s="254" t="s">
        <v>296</v>
      </c>
    </row>
    <row r="766" spans="1:11" ht="15.75" customHeight="1" hidden="1">
      <c r="A766" s="435"/>
      <c r="B766" s="430" t="s">
        <v>297</v>
      </c>
      <c r="C766" s="430"/>
      <c r="D766" s="430"/>
      <c r="E766" s="430"/>
      <c r="F766" s="430"/>
      <c r="G766" s="430"/>
      <c r="H766" s="430"/>
      <c r="I766" s="432">
        <v>16187800904</v>
      </c>
      <c r="J766" s="432"/>
      <c r="K766" s="432">
        <v>4148405174</v>
      </c>
    </row>
    <row r="767" spans="1:11" ht="15.75" customHeight="1" hidden="1">
      <c r="A767" s="435"/>
      <c r="B767" s="430" t="s">
        <v>298</v>
      </c>
      <c r="C767" s="430"/>
      <c r="D767" s="430"/>
      <c r="E767" s="430"/>
      <c r="F767" s="430"/>
      <c r="G767" s="430"/>
      <c r="H767" s="430"/>
      <c r="I767" s="432">
        <v>7045844579</v>
      </c>
      <c r="J767" s="432"/>
      <c r="K767" s="432">
        <v>3688644000</v>
      </c>
    </row>
    <row r="768" spans="1:11" ht="15.75" customHeight="1" hidden="1">
      <c r="A768" s="435"/>
      <c r="B768" s="430" t="s">
        <v>299</v>
      </c>
      <c r="C768" s="430"/>
      <c r="D768" s="430"/>
      <c r="E768" s="430"/>
      <c r="F768" s="430"/>
      <c r="G768" s="430"/>
      <c r="H768" s="430"/>
      <c r="I768" s="432">
        <v>691822729</v>
      </c>
      <c r="J768" s="432"/>
      <c r="K768" s="432">
        <v>755693414</v>
      </c>
    </row>
    <row r="769" spans="1:11" ht="15.75" customHeight="1" hidden="1">
      <c r="A769" s="435"/>
      <c r="B769" s="430" t="s">
        <v>300</v>
      </c>
      <c r="C769" s="430"/>
      <c r="D769" s="430"/>
      <c r="E769" s="430"/>
      <c r="F769" s="430"/>
      <c r="G769" s="430"/>
      <c r="H769" s="430"/>
      <c r="I769" s="432">
        <v>507242792</v>
      </c>
      <c r="J769" s="432"/>
      <c r="K769" s="432">
        <v>0</v>
      </c>
    </row>
    <row r="770" spans="1:11" ht="15.75" customHeight="1" hidden="1">
      <c r="A770" s="435"/>
      <c r="B770" s="430" t="s">
        <v>301</v>
      </c>
      <c r="C770" s="430"/>
      <c r="D770" s="430"/>
      <c r="E770" s="430"/>
      <c r="F770" s="430"/>
      <c r="G770" s="430"/>
      <c r="H770" s="430"/>
      <c r="I770" s="432">
        <v>10903593964</v>
      </c>
      <c r="J770" s="432"/>
      <c r="K770" s="432">
        <v>6740791982</v>
      </c>
    </row>
    <row r="771" spans="1:12" ht="19.5" customHeight="1" hidden="1" thickBot="1">
      <c r="A771" s="433"/>
      <c r="B771" s="429"/>
      <c r="C771" s="429" t="s">
        <v>435</v>
      </c>
      <c r="D771" s="429"/>
      <c r="E771" s="429"/>
      <c r="F771" s="429"/>
      <c r="G771" s="429"/>
      <c r="H771" s="429"/>
      <c r="I771" s="438">
        <f>SUM(I766:I770)</f>
        <v>35336304968</v>
      </c>
      <c r="J771" s="431"/>
      <c r="K771" s="438">
        <f>SUM(K766:K770)</f>
        <v>15333534570</v>
      </c>
      <c r="L771" s="238" t="e">
        <v>#NAME?</v>
      </c>
    </row>
    <row r="772" spans="1:11" ht="12.75" customHeight="1" hidden="1" thickTop="1">
      <c r="A772" s="433"/>
      <c r="B772" s="429"/>
      <c r="C772" s="429"/>
      <c r="D772" s="429"/>
      <c r="E772" s="429"/>
      <c r="F772" s="429"/>
      <c r="G772" s="429"/>
      <c r="H772" s="429"/>
      <c r="I772" s="431"/>
      <c r="J772" s="431"/>
      <c r="K772" s="431"/>
    </row>
    <row r="773" spans="1:11" ht="30" customHeight="1" hidden="1">
      <c r="A773" s="182" t="s">
        <v>710</v>
      </c>
      <c r="B773" s="183" t="s">
        <v>302</v>
      </c>
      <c r="C773" s="181"/>
      <c r="D773" s="181"/>
      <c r="E773" s="181"/>
      <c r="F773" s="181"/>
      <c r="G773" s="181"/>
      <c r="H773" s="181"/>
      <c r="I773" s="162" t="str">
        <f>'[1]TTC'!D15</f>
        <v>Năm 2011</v>
      </c>
      <c r="K773" s="162" t="str">
        <f>'[1]TTC'!D16</f>
        <v>Năm 2010</v>
      </c>
    </row>
    <row r="774" spans="1:16" ht="18.75" customHeight="1" hidden="1">
      <c r="A774" s="182"/>
      <c r="B774" s="183" t="s">
        <v>303</v>
      </c>
      <c r="C774" s="183"/>
      <c r="D774" s="424"/>
      <c r="E774" s="424"/>
      <c r="F774" s="424"/>
      <c r="G774" s="424"/>
      <c r="H774" s="183"/>
      <c r="I774" s="162">
        <f>'[1]KQKD 1'!H29</f>
        <v>94700660.25</v>
      </c>
      <c r="J774" s="162"/>
      <c r="K774" s="162">
        <f>'[1]KQKD 1'!J29</f>
        <v>94700660.25</v>
      </c>
      <c r="M774" s="439">
        <v>40179</v>
      </c>
      <c r="N774" s="440">
        <v>27185960000</v>
      </c>
      <c r="O774" s="376">
        <v>361573268</v>
      </c>
      <c r="P774" s="441">
        <v>133</v>
      </c>
    </row>
    <row r="775" spans="1:16" ht="18.75" customHeight="1" hidden="1">
      <c r="A775" s="182"/>
      <c r="B775" s="285" t="s">
        <v>304</v>
      </c>
      <c r="C775" s="285"/>
      <c r="D775" s="285"/>
      <c r="E775" s="285"/>
      <c r="F775" s="285"/>
      <c r="G775" s="285"/>
      <c r="H775" s="424"/>
      <c r="I775" s="162"/>
      <c r="J775" s="162"/>
      <c r="K775" s="162"/>
      <c r="M775" s="439">
        <v>40311</v>
      </c>
      <c r="N775" s="440">
        <v>14952150000</v>
      </c>
      <c r="O775" s="441"/>
      <c r="P775" s="441"/>
    </row>
    <row r="776" spans="1:16" ht="18.75" customHeight="1" hidden="1">
      <c r="A776" s="180"/>
      <c r="B776" s="181" t="s">
        <v>305</v>
      </c>
      <c r="C776" s="181"/>
      <c r="D776" s="425"/>
      <c r="E776" s="425"/>
      <c r="F776" s="425"/>
      <c r="G776" s="425"/>
      <c r="H776" s="181"/>
      <c r="I776" s="174">
        <v>0</v>
      </c>
      <c r="K776" s="174">
        <v>0</v>
      </c>
      <c r="M776" s="439">
        <v>40359</v>
      </c>
      <c r="N776" s="440">
        <v>42138110000</v>
      </c>
      <c r="O776" s="376">
        <v>198048083</v>
      </c>
      <c r="P776" s="367">
        <v>47</v>
      </c>
    </row>
    <row r="777" spans="1:16" ht="18.75" customHeight="1" hidden="1">
      <c r="A777" s="180"/>
      <c r="B777" s="181" t="s">
        <v>271</v>
      </c>
      <c r="C777" s="181"/>
      <c r="D777" s="425"/>
      <c r="E777" s="425"/>
      <c r="F777" s="425"/>
      <c r="G777" s="425"/>
      <c r="H777" s="181"/>
      <c r="I777" s="174">
        <v>0</v>
      </c>
      <c r="K777" s="174">
        <v>0</v>
      </c>
      <c r="M777" s="442"/>
      <c r="N777" s="442"/>
      <c r="O777" s="440">
        <v>559621351</v>
      </c>
      <c r="P777" s="443">
        <v>180</v>
      </c>
    </row>
    <row r="778" spans="1:16" ht="30" customHeight="1" hidden="1">
      <c r="A778" s="182"/>
      <c r="B778" s="540" t="s">
        <v>306</v>
      </c>
      <c r="C778" s="540"/>
      <c r="D778" s="540"/>
      <c r="E778" s="540"/>
      <c r="F778" s="384"/>
      <c r="G778" s="384"/>
      <c r="H778" s="424"/>
      <c r="I778" s="162">
        <f>I774+I775</f>
        <v>94700660.25</v>
      </c>
      <c r="J778" s="162"/>
      <c r="K778" s="162">
        <f>K774+K775</f>
        <v>94700660.25</v>
      </c>
      <c r="M778" s="442"/>
      <c r="N778" s="541" t="s">
        <v>307</v>
      </c>
      <c r="O778" s="541"/>
      <c r="P778" s="444">
        <v>3109007.5055555557</v>
      </c>
    </row>
    <row r="779" spans="1:16" ht="18.75" customHeight="1" hidden="1">
      <c r="A779" s="182"/>
      <c r="B779" s="181" t="s">
        <v>308</v>
      </c>
      <c r="C779" s="181"/>
      <c r="D779" s="425"/>
      <c r="E779" s="425"/>
      <c r="F779" s="425"/>
      <c r="G779" s="425"/>
      <c r="H779" s="183"/>
      <c r="I779" s="174">
        <f>+P778</f>
        <v>3109007.5055555557</v>
      </c>
      <c r="K779" s="174">
        <v>2533751</v>
      </c>
      <c r="M779" s="442"/>
      <c r="N779" s="441"/>
      <c r="O779" s="441"/>
      <c r="P779" s="441"/>
    </row>
    <row r="780" spans="1:16" s="38" customFormat="1" ht="18.75" customHeight="1" hidden="1" thickBot="1">
      <c r="A780" s="182"/>
      <c r="B780" s="285" t="s">
        <v>302</v>
      </c>
      <c r="C780" s="285"/>
      <c r="D780" s="285"/>
      <c r="E780" s="285"/>
      <c r="F780" s="285"/>
      <c r="G780" s="285"/>
      <c r="H780" s="183"/>
      <c r="I780" s="402">
        <f>I778/I779</f>
        <v>30.46009380188927</v>
      </c>
      <c r="J780" s="162"/>
      <c r="K780" s="402">
        <f>K778/K779</f>
        <v>37.375677503432655</v>
      </c>
      <c r="M780" s="442"/>
      <c r="N780" s="442"/>
      <c r="O780" s="445"/>
      <c r="P780" s="442"/>
    </row>
    <row r="781" spans="1:11" ht="36" customHeight="1">
      <c r="A781" s="536" t="s">
        <v>309</v>
      </c>
      <c r="B781" s="537"/>
      <c r="C781" s="537"/>
      <c r="D781" s="537"/>
      <c r="E781" s="537"/>
      <c r="F781" s="537"/>
      <c r="G781" s="537"/>
      <c r="H781" s="537"/>
      <c r="I781" s="537"/>
      <c r="J781" s="537"/>
      <c r="K781" s="537"/>
    </row>
    <row r="782" spans="1:14" s="226" customFormat="1" ht="34.5" customHeight="1">
      <c r="A782" s="446" t="s">
        <v>103</v>
      </c>
      <c r="B782" s="538" t="s">
        <v>310</v>
      </c>
      <c r="C782" s="538"/>
      <c r="D782" s="538"/>
      <c r="E782" s="538"/>
      <c r="F782" s="538"/>
      <c r="G782" s="538"/>
      <c r="H782" s="538"/>
      <c r="I782" s="538"/>
      <c r="J782" s="538"/>
      <c r="K782" s="538"/>
      <c r="L782" s="225"/>
      <c r="N782" s="227"/>
    </row>
    <row r="783" spans="1:11" ht="34.5" customHeight="1">
      <c r="A783" s="180"/>
      <c r="B783" s="534" t="s">
        <v>311</v>
      </c>
      <c r="C783" s="534"/>
      <c r="D783" s="534"/>
      <c r="E783" s="534"/>
      <c r="F783" s="534"/>
      <c r="G783" s="534"/>
      <c r="H783" s="534"/>
      <c r="I783" s="534"/>
      <c r="J783" s="534"/>
      <c r="K783" s="534"/>
    </row>
    <row r="784" spans="1:11" ht="19.5" customHeight="1">
      <c r="A784" s="180"/>
      <c r="B784" s="534" t="s">
        <v>312</v>
      </c>
      <c r="C784" s="534"/>
      <c r="D784" s="534"/>
      <c r="E784" s="534"/>
      <c r="F784" s="534"/>
      <c r="G784" s="534"/>
      <c r="H784" s="534"/>
      <c r="I784" s="534"/>
      <c r="J784" s="534"/>
      <c r="K784" s="534"/>
    </row>
    <row r="785" spans="1:11" ht="48" customHeight="1">
      <c r="A785" s="180"/>
      <c r="B785" s="534" t="s">
        <v>313</v>
      </c>
      <c r="C785" s="534"/>
      <c r="D785" s="534"/>
      <c r="E785" s="534"/>
      <c r="F785" s="534"/>
      <c r="G785" s="534"/>
      <c r="H785" s="534"/>
      <c r="I785" s="534"/>
      <c r="J785" s="534"/>
      <c r="K785" s="534"/>
    </row>
    <row r="786" spans="1:11" ht="30" customHeight="1">
      <c r="A786" s="261" t="s">
        <v>314</v>
      </c>
      <c r="B786" s="183"/>
      <c r="C786" s="183"/>
      <c r="D786" s="183"/>
      <c r="E786" s="183"/>
      <c r="F786" s="183"/>
      <c r="G786" s="183"/>
      <c r="H786" s="183"/>
      <c r="I786" s="162"/>
      <c r="J786" s="162"/>
      <c r="K786" s="162"/>
    </row>
    <row r="787" spans="1:8" ht="25.5" customHeight="1" hidden="1">
      <c r="A787" s="447" t="s">
        <v>103</v>
      </c>
      <c r="B787" s="183" t="s">
        <v>315</v>
      </c>
      <c r="C787" s="181"/>
      <c r="D787" s="181"/>
      <c r="E787" s="181"/>
      <c r="F787" s="181"/>
      <c r="G787" s="181"/>
      <c r="H787" s="181"/>
    </row>
    <row r="788" spans="1:8" ht="25.5" customHeight="1" hidden="1">
      <c r="A788" s="447" t="s">
        <v>720</v>
      </c>
      <c r="B788" s="261" t="s">
        <v>316</v>
      </c>
      <c r="C788" s="181"/>
      <c r="D788" s="246"/>
      <c r="E788" s="181"/>
      <c r="F788" s="181"/>
      <c r="G788" s="181"/>
      <c r="H788" s="181"/>
    </row>
    <row r="789" spans="1:8" ht="25.5" customHeight="1" hidden="1">
      <c r="A789" s="447" t="s">
        <v>396</v>
      </c>
      <c r="B789" s="261" t="s">
        <v>317</v>
      </c>
      <c r="C789" s="246"/>
      <c r="D789" s="246"/>
      <c r="E789" s="246"/>
      <c r="F789" s="246"/>
      <c r="G789" s="246"/>
      <c r="H789" s="246"/>
    </row>
    <row r="790" spans="1:14" s="39" customFormat="1" ht="33" customHeight="1" hidden="1">
      <c r="A790" s="182"/>
      <c r="B790" s="448" t="s">
        <v>318</v>
      </c>
      <c r="C790" s="353"/>
      <c r="D790" s="338"/>
      <c r="E790" s="338" t="s">
        <v>319</v>
      </c>
      <c r="F790" s="338"/>
      <c r="G790" s="338" t="s">
        <v>320</v>
      </c>
      <c r="H790" s="353"/>
      <c r="I790" s="449" t="s">
        <v>321</v>
      </c>
      <c r="J790" s="286"/>
      <c r="K790" s="286" t="s">
        <v>322</v>
      </c>
      <c r="N790" s="164"/>
    </row>
    <row r="791" spans="1:12" s="452" customFormat="1" ht="16.5" customHeight="1" hidden="1">
      <c r="A791" s="450"/>
      <c r="B791" s="451" t="s">
        <v>323</v>
      </c>
      <c r="D791" s="533" t="s">
        <v>324</v>
      </c>
      <c r="E791" s="533"/>
      <c r="F791" s="453"/>
      <c r="G791" s="533" t="s">
        <v>325</v>
      </c>
      <c r="H791" s="533"/>
      <c r="I791" s="389">
        <f>+I469-K469</f>
        <v>1623328000</v>
      </c>
      <c r="J791" s="454"/>
      <c r="K791" s="389">
        <f>-I469</f>
        <v>-2277753118</v>
      </c>
      <c r="L791" s="455" t="s">
        <v>326</v>
      </c>
    </row>
    <row r="792" spans="1:11" s="452" customFormat="1" ht="4.5" customHeight="1" hidden="1">
      <c r="A792" s="450"/>
      <c r="B792" s="451"/>
      <c r="D792" s="533"/>
      <c r="E792" s="533"/>
      <c r="F792" s="453"/>
      <c r="G792" s="272"/>
      <c r="H792" s="453"/>
      <c r="I792" s="389"/>
      <c r="J792" s="454"/>
      <c r="K792" s="389"/>
    </row>
    <row r="793" spans="1:11" s="452" customFormat="1" ht="18.75" customHeight="1" hidden="1">
      <c r="A793" s="456"/>
      <c r="B793" s="457"/>
      <c r="C793" s="272"/>
      <c r="D793" s="533"/>
      <c r="E793" s="533"/>
      <c r="F793" s="389"/>
      <c r="G793" s="533" t="s">
        <v>461</v>
      </c>
      <c r="H793" s="533"/>
      <c r="I793" s="389">
        <f>+I241</f>
        <v>45235000</v>
      </c>
      <c r="J793" s="454"/>
      <c r="K793" s="389">
        <f>+I793</f>
        <v>45235000</v>
      </c>
    </row>
    <row r="794" spans="1:11" s="452" customFormat="1" ht="4.5" customHeight="1" hidden="1">
      <c r="A794" s="450"/>
      <c r="B794" s="451"/>
      <c r="D794" s="458"/>
      <c r="E794" s="451"/>
      <c r="F794" s="453"/>
      <c r="G794" s="272"/>
      <c r="H794" s="453"/>
      <c r="I794" s="389"/>
      <c r="J794" s="454"/>
      <c r="K794" s="389"/>
    </row>
    <row r="795" spans="1:15" s="452" customFormat="1" ht="18" customHeight="1" hidden="1">
      <c r="A795" s="450"/>
      <c r="B795" s="451" t="s">
        <v>327</v>
      </c>
      <c r="D795" s="533" t="s">
        <v>328</v>
      </c>
      <c r="E795" s="533" t="s">
        <v>329</v>
      </c>
      <c r="F795" s="453"/>
      <c r="G795" s="272" t="s">
        <v>499</v>
      </c>
      <c r="H795" s="453"/>
      <c r="I795" s="389">
        <f>+I277</f>
        <v>10710660451</v>
      </c>
      <c r="J795" s="454"/>
      <c r="K795" s="389">
        <f>+I277</f>
        <v>10710660451</v>
      </c>
      <c r="L795" s="459"/>
      <c r="O795" s="450"/>
    </row>
    <row r="796" spans="1:13" s="452" customFormat="1" ht="4.5" customHeight="1" hidden="1">
      <c r="A796" s="450"/>
      <c r="B796" s="451"/>
      <c r="D796" s="533"/>
      <c r="E796" s="533"/>
      <c r="F796" s="453"/>
      <c r="G796" s="272"/>
      <c r="H796" s="453"/>
      <c r="I796" s="389"/>
      <c r="J796" s="454"/>
      <c r="K796" s="389"/>
      <c r="M796" s="389"/>
    </row>
    <row r="797" spans="1:18" s="452" customFormat="1" ht="18" customHeight="1" hidden="1">
      <c r="A797" s="456"/>
      <c r="C797" s="272"/>
      <c r="D797" s="533"/>
      <c r="E797" s="533"/>
      <c r="F797" s="389"/>
      <c r="G797" s="533" t="s">
        <v>330</v>
      </c>
      <c r="H797" s="533"/>
      <c r="I797" s="389">
        <f>-K277</f>
        <v>-4600104763</v>
      </c>
      <c r="J797" s="454"/>
      <c r="K797" s="389"/>
      <c r="M797" s="389"/>
      <c r="N797" s="389"/>
      <c r="O797" s="459"/>
      <c r="P797" s="389"/>
      <c r="Q797" s="389"/>
      <c r="R797" s="459"/>
    </row>
    <row r="798" spans="1:11" s="452" customFormat="1" ht="4.5" customHeight="1" hidden="1">
      <c r="A798" s="450"/>
      <c r="B798" s="451"/>
      <c r="D798" s="458"/>
      <c r="E798" s="451"/>
      <c r="F798" s="453"/>
      <c r="G798" s="272"/>
      <c r="H798" s="453"/>
      <c r="I798" s="389"/>
      <c r="J798" s="454"/>
      <c r="K798" s="389"/>
    </row>
    <row r="799" spans="1:13" s="452" customFormat="1" ht="18" customHeight="1" hidden="1">
      <c r="A799" s="450"/>
      <c r="B799" s="451" t="s">
        <v>331</v>
      </c>
      <c r="D799" s="533" t="s">
        <v>328</v>
      </c>
      <c r="E799" s="533" t="s">
        <v>329</v>
      </c>
      <c r="F799" s="453"/>
      <c r="G799" s="533" t="s">
        <v>332</v>
      </c>
      <c r="H799" s="533"/>
      <c r="I799" s="389">
        <f>+K517-I517</f>
        <v>-57684465</v>
      </c>
      <c r="J799" s="454"/>
      <c r="K799" s="389">
        <f>-I517</f>
        <v>-57684465</v>
      </c>
      <c r="L799" s="459"/>
      <c r="M799" s="450"/>
    </row>
    <row r="800" spans="1:11" s="452" customFormat="1" ht="4.5" customHeight="1" hidden="1">
      <c r="A800" s="450"/>
      <c r="B800" s="451"/>
      <c r="D800" s="533"/>
      <c r="E800" s="533"/>
      <c r="F800" s="453"/>
      <c r="G800" s="272"/>
      <c r="H800" s="453"/>
      <c r="I800" s="389"/>
      <c r="J800" s="454"/>
      <c r="K800" s="389"/>
    </row>
    <row r="801" spans="1:17" s="452" customFormat="1" ht="18" customHeight="1" hidden="1">
      <c r="A801" s="456"/>
      <c r="B801" s="457"/>
      <c r="C801" s="272"/>
      <c r="D801" s="533"/>
      <c r="E801" s="533"/>
      <c r="F801" s="389"/>
      <c r="G801" s="533"/>
      <c r="H801" s="533"/>
      <c r="I801" s="389"/>
      <c r="J801" s="454"/>
      <c r="K801" s="389"/>
      <c r="M801" s="459"/>
      <c r="O801" s="459"/>
      <c r="P801" s="459"/>
      <c r="Q801" s="459"/>
    </row>
    <row r="802" spans="1:11" s="452" customFormat="1" ht="4.5" customHeight="1">
      <c r="A802" s="450"/>
      <c r="B802" s="451"/>
      <c r="D802" s="458"/>
      <c r="E802" s="451"/>
      <c r="F802" s="453"/>
      <c r="G802" s="272"/>
      <c r="H802" s="453"/>
      <c r="I802" s="389"/>
      <c r="J802" s="454"/>
      <c r="K802" s="389"/>
    </row>
    <row r="803" spans="1:16" s="452" customFormat="1" ht="18" customHeight="1" hidden="1">
      <c r="A803" s="450"/>
      <c r="B803" s="451" t="s">
        <v>333</v>
      </c>
      <c r="D803" s="533" t="s">
        <v>328</v>
      </c>
      <c r="E803" s="533" t="s">
        <v>329</v>
      </c>
      <c r="F803" s="453"/>
      <c r="G803" s="272" t="s">
        <v>499</v>
      </c>
      <c r="H803" s="453"/>
      <c r="I803" s="389">
        <v>2939702693</v>
      </c>
      <c r="J803" s="454"/>
      <c r="K803" s="389">
        <f>+I277</f>
        <v>10710660451</v>
      </c>
      <c r="L803" s="459">
        <v>10710660451</v>
      </c>
      <c r="O803" s="459"/>
      <c r="P803" s="450"/>
    </row>
    <row r="804" spans="1:11" s="452" customFormat="1" ht="4.5" customHeight="1" hidden="1">
      <c r="A804" s="450"/>
      <c r="B804" s="451"/>
      <c r="D804" s="533"/>
      <c r="E804" s="533"/>
      <c r="F804" s="453"/>
      <c r="G804" s="272"/>
      <c r="H804" s="453"/>
      <c r="I804" s="389"/>
      <c r="J804" s="454"/>
      <c r="K804" s="389"/>
    </row>
    <row r="805" spans="1:11" s="452" customFormat="1" ht="15" hidden="1">
      <c r="A805" s="450"/>
      <c r="B805" s="451"/>
      <c r="D805" s="533"/>
      <c r="E805" s="533"/>
      <c r="F805" s="453"/>
      <c r="G805" s="533" t="s">
        <v>330</v>
      </c>
      <c r="H805" s="533"/>
      <c r="I805" s="389">
        <f>+I277-K277</f>
        <v>6110555688</v>
      </c>
      <c r="J805" s="454"/>
      <c r="K805" s="389"/>
    </row>
    <row r="806" spans="1:11" s="452" customFormat="1" ht="4.5" customHeight="1" hidden="1">
      <c r="A806" s="450"/>
      <c r="B806" s="451"/>
      <c r="D806" s="533"/>
      <c r="E806" s="533"/>
      <c r="F806" s="453"/>
      <c r="G806" s="272"/>
      <c r="H806" s="453"/>
      <c r="I806" s="389"/>
      <c r="J806" s="454"/>
      <c r="K806" s="389"/>
    </row>
    <row r="807" spans="1:17" s="452" customFormat="1" ht="33" customHeight="1" hidden="1">
      <c r="A807" s="456"/>
      <c r="B807" s="457"/>
      <c r="C807" s="272"/>
      <c r="D807" s="272"/>
      <c r="E807" s="272"/>
      <c r="F807" s="389"/>
      <c r="G807" s="272" t="s">
        <v>334</v>
      </c>
      <c r="H807" s="272"/>
      <c r="I807" s="460">
        <f>+K237-I237</f>
        <v>2765224071</v>
      </c>
      <c r="J807" s="461"/>
      <c r="K807" s="460">
        <f>+I237</f>
        <v>5673000</v>
      </c>
      <c r="O807" s="459"/>
      <c r="P807" s="389"/>
      <c r="Q807" s="389"/>
    </row>
    <row r="808" spans="1:14" s="39" customFormat="1" ht="33" customHeight="1" hidden="1">
      <c r="A808" s="182"/>
      <c r="B808" s="448" t="s">
        <v>318</v>
      </c>
      <c r="C808" s="353"/>
      <c r="D808" s="338"/>
      <c r="E808" s="338" t="s">
        <v>319</v>
      </c>
      <c r="F808" s="338"/>
      <c r="G808" s="338" t="s">
        <v>320</v>
      </c>
      <c r="H808" s="353"/>
      <c r="I808" s="449" t="s">
        <v>321</v>
      </c>
      <c r="J808" s="286"/>
      <c r="K808" s="286" t="s">
        <v>322</v>
      </c>
      <c r="N808" s="164"/>
    </row>
    <row r="809" spans="1:15" s="452" customFormat="1" ht="18" customHeight="1" hidden="1">
      <c r="A809" s="450"/>
      <c r="B809" s="451" t="s">
        <v>335</v>
      </c>
      <c r="D809" s="462"/>
      <c r="E809" s="533" t="s">
        <v>328</v>
      </c>
      <c r="F809" s="453"/>
      <c r="G809" s="272" t="s">
        <v>499</v>
      </c>
      <c r="H809" s="272"/>
      <c r="I809" s="389">
        <v>31172856765</v>
      </c>
      <c r="J809" s="454"/>
      <c r="K809" s="389">
        <f>+I279</f>
        <v>15777696840</v>
      </c>
      <c r="O809" s="459"/>
    </row>
    <row r="810" spans="1:11" s="452" customFormat="1" ht="4.5" customHeight="1" hidden="1">
      <c r="A810" s="450"/>
      <c r="B810" s="451"/>
      <c r="D810" s="462"/>
      <c r="E810" s="533"/>
      <c r="F810" s="453"/>
      <c r="G810" s="272"/>
      <c r="H810" s="457"/>
      <c r="I810" s="389"/>
      <c r="J810" s="454"/>
      <c r="K810" s="389"/>
    </row>
    <row r="811" spans="1:11" s="452" customFormat="1" ht="15" hidden="1">
      <c r="A811" s="450"/>
      <c r="B811" s="451"/>
      <c r="D811" s="462"/>
      <c r="E811" s="533"/>
      <c r="F811" s="453"/>
      <c r="G811" s="533" t="s">
        <v>330</v>
      </c>
      <c r="H811" s="533"/>
      <c r="I811" s="389">
        <v>33623284861</v>
      </c>
      <c r="J811" s="454"/>
      <c r="K811" s="389"/>
    </row>
    <row r="812" spans="1:11" s="452" customFormat="1" ht="32.25" customHeight="1" hidden="1">
      <c r="A812" s="450"/>
      <c r="B812" s="451"/>
      <c r="D812" s="462"/>
      <c r="E812" s="462"/>
      <c r="F812" s="453"/>
      <c r="G812" s="533" t="s">
        <v>334</v>
      </c>
      <c r="H812" s="533"/>
      <c r="I812" s="389">
        <f>+K238-I238</f>
        <v>5419442477</v>
      </c>
      <c r="J812" s="454"/>
      <c r="K812" s="389">
        <f>+I238</f>
        <v>4260000</v>
      </c>
    </row>
    <row r="813" spans="1:14" s="185" customFormat="1" ht="24.75" customHeight="1" hidden="1">
      <c r="A813" s="447" t="s">
        <v>398</v>
      </c>
      <c r="B813" s="448" t="s">
        <v>336</v>
      </c>
      <c r="C813" s="342"/>
      <c r="D813" s="342"/>
      <c r="E813" s="353"/>
      <c r="F813" s="342"/>
      <c r="G813" s="342"/>
      <c r="H813" s="353"/>
      <c r="I813" s="174"/>
      <c r="J813" s="174"/>
      <c r="K813" s="174"/>
      <c r="L813" s="250"/>
      <c r="N813" s="335"/>
    </row>
    <row r="814" spans="1:14" s="185" customFormat="1" ht="47.25" customHeight="1" hidden="1">
      <c r="A814" s="182"/>
      <c r="B814" s="534" t="s">
        <v>1164</v>
      </c>
      <c r="C814" s="534"/>
      <c r="D814" s="534"/>
      <c r="E814" s="534"/>
      <c r="F814" s="534"/>
      <c r="G814" s="534"/>
      <c r="H814" s="534"/>
      <c r="I814" s="534"/>
      <c r="J814" s="534"/>
      <c r="K814" s="534"/>
      <c r="L814" s="250" t="s">
        <v>1165</v>
      </c>
      <c r="N814" s="335"/>
    </row>
    <row r="815" spans="1:14" s="185" customFormat="1" ht="45" customHeight="1" hidden="1">
      <c r="A815" s="182"/>
      <c r="B815" s="534" t="s">
        <v>1166</v>
      </c>
      <c r="C815" s="534"/>
      <c r="D815" s="534"/>
      <c r="E815" s="534"/>
      <c r="F815" s="534"/>
      <c r="G815" s="534"/>
      <c r="H815" s="534"/>
      <c r="I815" s="534"/>
      <c r="J815" s="534"/>
      <c r="K815" s="534"/>
      <c r="L815" s="250" t="s">
        <v>1167</v>
      </c>
      <c r="N815" s="335"/>
    </row>
    <row r="816" spans="1:14" s="185" customFormat="1" ht="15.75" customHeight="1" hidden="1">
      <c r="A816" s="182"/>
      <c r="B816" s="353"/>
      <c r="C816" s="342"/>
      <c r="D816" s="342"/>
      <c r="E816" s="353"/>
      <c r="F816" s="342"/>
      <c r="G816" s="185" t="s">
        <v>1168</v>
      </c>
      <c r="H816" s="353"/>
      <c r="I816" s="463" t="s">
        <v>1169</v>
      </c>
      <c r="J816" s="174"/>
      <c r="K816" s="464" t="s">
        <v>1170</v>
      </c>
      <c r="L816" s="250"/>
      <c r="N816" s="335"/>
    </row>
    <row r="817" spans="1:14" s="185" customFormat="1" ht="15.75" customHeight="1" hidden="1">
      <c r="A817" s="182"/>
      <c r="B817" s="465" t="s">
        <v>1171</v>
      </c>
      <c r="C817" s="342"/>
      <c r="D817" s="342"/>
      <c r="E817" s="353"/>
      <c r="F817" s="342"/>
      <c r="G817" s="342"/>
      <c r="H817" s="353"/>
      <c r="I817" s="174"/>
      <c r="J817" s="174"/>
      <c r="K817" s="174"/>
      <c r="L817" s="250"/>
      <c r="N817" s="335"/>
    </row>
    <row r="818" spans="1:14" s="185" customFormat="1" ht="15.75" customHeight="1" hidden="1">
      <c r="A818" s="182"/>
      <c r="B818" s="185" t="s">
        <v>1172</v>
      </c>
      <c r="C818" s="342"/>
      <c r="D818" s="342"/>
      <c r="E818" s="353"/>
      <c r="F818" s="342"/>
      <c r="G818" s="350" t="e">
        <f>+'[1]CDKT '!I98</f>
        <v>#REF!</v>
      </c>
      <c r="H818" s="353"/>
      <c r="I818" s="174">
        <v>0</v>
      </c>
      <c r="J818" s="174"/>
      <c r="K818" s="174" t="e">
        <f>G818-I818</f>
        <v>#REF!</v>
      </c>
      <c r="L818" s="250"/>
      <c r="N818" s="335"/>
    </row>
    <row r="819" spans="1:14" s="185" customFormat="1" ht="15.75" customHeight="1" hidden="1">
      <c r="A819" s="182"/>
      <c r="B819" s="353"/>
      <c r="C819" s="342"/>
      <c r="D819" s="342"/>
      <c r="E819" s="353"/>
      <c r="F819" s="342"/>
      <c r="G819" s="342"/>
      <c r="H819" s="353"/>
      <c r="I819" s="174"/>
      <c r="J819" s="174"/>
      <c r="K819" s="174"/>
      <c r="L819" s="250"/>
      <c r="N819" s="335"/>
    </row>
    <row r="820" spans="1:14" s="185" customFormat="1" ht="15.75" customHeight="1" hidden="1">
      <c r="A820" s="182"/>
      <c r="B820" s="465" t="s">
        <v>1173</v>
      </c>
      <c r="E820" s="353"/>
      <c r="F820" s="342"/>
      <c r="G820" s="342"/>
      <c r="H820" s="353"/>
      <c r="I820" s="174"/>
      <c r="J820" s="174"/>
      <c r="K820" s="174"/>
      <c r="L820" s="250"/>
      <c r="N820" s="335"/>
    </row>
    <row r="821" spans="1:14" s="185" customFormat="1" ht="15.75" customHeight="1" hidden="1">
      <c r="A821" s="182"/>
      <c r="B821" s="185" t="s">
        <v>1174</v>
      </c>
      <c r="E821" s="353"/>
      <c r="F821" s="342"/>
      <c r="G821" s="350">
        <v>0</v>
      </c>
      <c r="H821" s="353"/>
      <c r="I821" s="174" t="e">
        <f>'[1]AE'!#REF!</f>
        <v>#REF!</v>
      </c>
      <c r="J821" s="174"/>
      <c r="K821" s="174" t="e">
        <f>G821-I821</f>
        <v>#REF!</v>
      </c>
      <c r="L821" s="250"/>
      <c r="N821" s="335"/>
    </row>
    <row r="822" spans="1:14" s="185" customFormat="1" ht="15.75" customHeight="1" hidden="1">
      <c r="A822" s="182"/>
      <c r="B822" s="185" t="s">
        <v>1175</v>
      </c>
      <c r="E822" s="353"/>
      <c r="F822" s="342"/>
      <c r="G822" s="350">
        <v>0</v>
      </c>
      <c r="H822" s="353"/>
      <c r="I822" s="174">
        <f>-'[1]AE'!J16</f>
        <v>-493127509.27272797</v>
      </c>
      <c r="J822" s="174"/>
      <c r="K822" s="174">
        <f>G822-I822</f>
        <v>493127509.27272797</v>
      </c>
      <c r="L822" s="250"/>
      <c r="N822" s="335"/>
    </row>
    <row r="823" spans="1:14" s="185" customFormat="1" ht="28.5" customHeight="1" hidden="1">
      <c r="A823" s="182"/>
      <c r="B823" s="535" t="s">
        <v>705</v>
      </c>
      <c r="C823" s="535"/>
      <c r="D823" s="535"/>
      <c r="E823" s="353"/>
      <c r="F823" s="342"/>
      <c r="G823" s="350">
        <f>G821-G822</f>
        <v>0</v>
      </c>
      <c r="H823" s="353"/>
      <c r="I823" s="174" t="e">
        <f>SUM(I821:I822)</f>
        <v>#REF!</v>
      </c>
      <c r="J823" s="174"/>
      <c r="K823" s="174" t="e">
        <f>G823-I823</f>
        <v>#REF!</v>
      </c>
      <c r="L823" s="250"/>
      <c r="N823" s="335"/>
    </row>
    <row r="824" spans="1:14" s="185" customFormat="1" ht="15.75" customHeight="1" hidden="1">
      <c r="A824" s="182"/>
      <c r="B824" s="535"/>
      <c r="C824" s="535"/>
      <c r="D824" s="535"/>
      <c r="E824" s="353"/>
      <c r="F824" s="342"/>
      <c r="G824" s="342"/>
      <c r="H824" s="353"/>
      <c r="I824" s="174"/>
      <c r="J824" s="174"/>
      <c r="K824" s="174"/>
      <c r="L824" s="250"/>
      <c r="N824" s="335"/>
    </row>
    <row r="825" spans="1:14" s="185" customFormat="1" ht="24.75" customHeight="1" hidden="1">
      <c r="A825" s="447" t="s">
        <v>400</v>
      </c>
      <c r="B825" s="261" t="s">
        <v>706</v>
      </c>
      <c r="C825" s="246"/>
      <c r="D825" s="246"/>
      <c r="E825" s="246"/>
      <c r="F825" s="246"/>
      <c r="G825" s="246"/>
      <c r="H825" s="246"/>
      <c r="I825" s="174"/>
      <c r="J825" s="174"/>
      <c r="K825" s="174"/>
      <c r="L825" s="250"/>
      <c r="N825" s="335"/>
    </row>
    <row r="826" spans="1:14" s="185" customFormat="1" ht="24.75" customHeight="1" hidden="1">
      <c r="A826" s="447" t="s">
        <v>402</v>
      </c>
      <c r="B826" s="261" t="s">
        <v>707</v>
      </c>
      <c r="C826" s="246"/>
      <c r="D826" s="246"/>
      <c r="E826" s="246"/>
      <c r="F826" s="246"/>
      <c r="G826" s="246"/>
      <c r="H826" s="246"/>
      <c r="I826" s="174"/>
      <c r="J826" s="174"/>
      <c r="K826" s="174"/>
      <c r="L826" s="250"/>
      <c r="N826" s="335"/>
    </row>
    <row r="827" spans="1:14" s="185" customFormat="1" ht="24.75" customHeight="1">
      <c r="A827" s="182">
        <v>1</v>
      </c>
      <c r="B827" s="261" t="s">
        <v>414</v>
      </c>
      <c r="C827" s="246"/>
      <c r="D827" s="246"/>
      <c r="E827" s="246"/>
      <c r="F827" s="246"/>
      <c r="G827" s="246"/>
      <c r="H827" s="246"/>
      <c r="I827" s="174"/>
      <c r="J827" s="174"/>
      <c r="K827" s="174"/>
      <c r="L827" s="250"/>
      <c r="N827" s="335"/>
    </row>
    <row r="828" spans="1:11" ht="24.75" customHeight="1" hidden="1">
      <c r="A828" s="428" t="s">
        <v>710</v>
      </c>
      <c r="B828" s="466" t="s">
        <v>1185</v>
      </c>
      <c r="C828" s="466"/>
      <c r="D828" s="467"/>
      <c r="E828" s="467"/>
      <c r="F828" s="467"/>
      <c r="G828" s="467"/>
      <c r="H828" s="467"/>
      <c r="I828" s="432"/>
      <c r="J828" s="432"/>
      <c r="K828" s="432"/>
    </row>
    <row r="829" spans="1:11" ht="24.75" customHeight="1" hidden="1">
      <c r="A829" s="435"/>
      <c r="B829" s="466" t="s">
        <v>1186</v>
      </c>
      <c r="C829" s="467"/>
      <c r="D829" s="467"/>
      <c r="E829" s="467"/>
      <c r="F829" s="467"/>
      <c r="G829" s="467"/>
      <c r="H829" s="467"/>
      <c r="I829" s="432"/>
      <c r="J829" s="432"/>
      <c r="K829" s="432"/>
    </row>
    <row r="830" spans="1:11" ht="15.75" customHeight="1" hidden="1">
      <c r="A830" s="435"/>
      <c r="B830" s="435" t="s">
        <v>1187</v>
      </c>
      <c r="C830" s="467" t="s">
        <v>1188</v>
      </c>
      <c r="D830" s="467"/>
      <c r="E830" s="467"/>
      <c r="F830" s="467"/>
      <c r="G830" s="467"/>
      <c r="H830" s="467"/>
      <c r="I830" s="432"/>
      <c r="J830" s="432"/>
      <c r="K830" s="432"/>
    </row>
    <row r="831" spans="1:11" ht="15.75" customHeight="1" hidden="1">
      <c r="A831" s="435"/>
      <c r="B831" s="435" t="s">
        <v>1189</v>
      </c>
      <c r="C831" s="467" t="s">
        <v>1190</v>
      </c>
      <c r="D831" s="467"/>
      <c r="E831" s="467"/>
      <c r="F831" s="467"/>
      <c r="G831" s="467"/>
      <c r="H831" s="467"/>
      <c r="I831" s="432"/>
      <c r="J831" s="432"/>
      <c r="K831" s="432"/>
    </row>
    <row r="832" spans="1:11" ht="15.75" customHeight="1" hidden="1">
      <c r="A832" s="435"/>
      <c r="B832" s="435" t="s">
        <v>1191</v>
      </c>
      <c r="C832" s="467" t="s">
        <v>1192</v>
      </c>
      <c r="D832" s="467"/>
      <c r="E832" s="467"/>
      <c r="F832" s="467"/>
      <c r="G832" s="467"/>
      <c r="H832" s="467"/>
      <c r="I832" s="432"/>
      <c r="J832" s="432"/>
      <c r="K832" s="432"/>
    </row>
    <row r="833" spans="1:11" ht="15.75" customHeight="1" hidden="1">
      <c r="A833" s="435"/>
      <c r="B833" s="435" t="s">
        <v>1193</v>
      </c>
      <c r="C833" s="467" t="s">
        <v>1194</v>
      </c>
      <c r="D833" s="467"/>
      <c r="E833" s="467"/>
      <c r="F833" s="467"/>
      <c r="G833" s="467"/>
      <c r="H833" s="467"/>
      <c r="I833" s="432"/>
      <c r="J833" s="432"/>
      <c r="K833" s="432"/>
    </row>
    <row r="834" spans="1:11" ht="15.75" customHeight="1" hidden="1">
      <c r="A834" s="435"/>
      <c r="B834" s="435" t="s">
        <v>1195</v>
      </c>
      <c r="C834" s="467" t="s">
        <v>1196</v>
      </c>
      <c r="D834" s="436"/>
      <c r="E834" s="436"/>
      <c r="F834" s="436"/>
      <c r="G834" s="436"/>
      <c r="H834" s="436"/>
      <c r="I834" s="436"/>
      <c r="J834" s="436"/>
      <c r="K834" s="436"/>
    </row>
    <row r="835" spans="1:11" ht="15.75" customHeight="1" hidden="1">
      <c r="A835" s="435"/>
      <c r="B835" s="435"/>
      <c r="C835" s="467" t="s">
        <v>1197</v>
      </c>
      <c r="D835" s="436"/>
      <c r="E835" s="436"/>
      <c r="F835" s="436"/>
      <c r="G835" s="436"/>
      <c r="H835" s="436"/>
      <c r="I835" s="436"/>
      <c r="J835" s="436"/>
      <c r="K835" s="436"/>
    </row>
    <row r="836" spans="1:12" ht="15.75" customHeight="1" hidden="1">
      <c r="A836" s="435"/>
      <c r="B836" s="435" t="s">
        <v>1198</v>
      </c>
      <c r="C836" s="467" t="s">
        <v>1199</v>
      </c>
      <c r="D836" s="467"/>
      <c r="E836" s="467"/>
      <c r="F836" s="467"/>
      <c r="G836" s="467"/>
      <c r="H836" s="467"/>
      <c r="I836" s="432"/>
      <c r="J836" s="432"/>
      <c r="K836" s="432"/>
      <c r="L836" s="80" t="s">
        <v>1200</v>
      </c>
    </row>
    <row r="837" spans="1:12" ht="15.75" customHeight="1" hidden="1">
      <c r="A837" s="435"/>
      <c r="B837" s="435" t="s">
        <v>1201</v>
      </c>
      <c r="C837" s="467" t="s">
        <v>1202</v>
      </c>
      <c r="D837" s="467"/>
      <c r="E837" s="467"/>
      <c r="F837" s="467"/>
      <c r="G837" s="467"/>
      <c r="H837" s="467"/>
      <c r="I837" s="432"/>
      <c r="J837" s="432"/>
      <c r="K837" s="432"/>
      <c r="L837" s="80" t="s">
        <v>1203</v>
      </c>
    </row>
    <row r="838" spans="1:12" ht="15.75" customHeight="1" hidden="1">
      <c r="A838" s="435"/>
      <c r="B838" s="435" t="s">
        <v>1204</v>
      </c>
      <c r="C838" s="467" t="s">
        <v>1205</v>
      </c>
      <c r="D838" s="467"/>
      <c r="E838" s="467"/>
      <c r="F838" s="467"/>
      <c r="G838" s="467"/>
      <c r="H838" s="467"/>
      <c r="I838" s="432"/>
      <c r="J838" s="432"/>
      <c r="K838" s="432"/>
      <c r="L838" s="80" t="s">
        <v>1206</v>
      </c>
    </row>
    <row r="839" spans="1:12" ht="15.75" customHeight="1" hidden="1">
      <c r="A839" s="435"/>
      <c r="B839" s="466" t="s">
        <v>1207</v>
      </c>
      <c r="C839" s="467"/>
      <c r="D839" s="467"/>
      <c r="E839" s="467"/>
      <c r="F839" s="467"/>
      <c r="G839" s="467"/>
      <c r="H839" s="467"/>
      <c r="I839" s="432"/>
      <c r="J839" s="432"/>
      <c r="K839" s="432"/>
      <c r="L839" s="80" t="s">
        <v>1208</v>
      </c>
    </row>
    <row r="840" spans="1:11" ht="15.75" customHeight="1" hidden="1">
      <c r="A840" s="435"/>
      <c r="B840" s="466" t="s">
        <v>1209</v>
      </c>
      <c r="C840" s="430"/>
      <c r="D840" s="436"/>
      <c r="E840" s="436"/>
      <c r="F840" s="436"/>
      <c r="G840" s="436"/>
      <c r="H840" s="436"/>
      <c r="I840" s="436"/>
      <c r="J840" s="436"/>
      <c r="K840" s="436"/>
    </row>
    <row r="841" spans="1:11" ht="15.75" customHeight="1" hidden="1">
      <c r="A841" s="435"/>
      <c r="B841" s="435" t="s">
        <v>1187</v>
      </c>
      <c r="C841" s="467" t="s">
        <v>1210</v>
      </c>
      <c r="D841" s="467"/>
      <c r="E841" s="467"/>
      <c r="F841" s="467"/>
      <c r="G841" s="467"/>
      <c r="H841" s="467"/>
      <c r="I841" s="432"/>
      <c r="J841" s="432"/>
      <c r="K841" s="432"/>
    </row>
    <row r="842" spans="1:11" ht="15.75" customHeight="1" hidden="1">
      <c r="A842" s="435"/>
      <c r="B842" s="435" t="s">
        <v>1189</v>
      </c>
      <c r="C842" s="467" t="s">
        <v>1211</v>
      </c>
      <c r="D842" s="436"/>
      <c r="E842" s="436"/>
      <c r="F842" s="436"/>
      <c r="G842" s="436"/>
      <c r="H842" s="436"/>
      <c r="I842" s="436"/>
      <c r="J842" s="436"/>
      <c r="K842" s="436"/>
    </row>
    <row r="843" spans="1:11" ht="15.75" customHeight="1" hidden="1">
      <c r="A843" s="435"/>
      <c r="B843" s="435"/>
      <c r="C843" s="467" t="s">
        <v>1212</v>
      </c>
      <c r="D843" s="436"/>
      <c r="E843" s="436"/>
      <c r="F843" s="436"/>
      <c r="G843" s="436"/>
      <c r="H843" s="436"/>
      <c r="I843" s="436"/>
      <c r="J843" s="436"/>
      <c r="K843" s="436"/>
    </row>
    <row r="844" spans="1:12" ht="15.75" customHeight="1" hidden="1">
      <c r="A844" s="435"/>
      <c r="B844" s="435" t="s">
        <v>1191</v>
      </c>
      <c r="C844" s="467" t="s">
        <v>1199</v>
      </c>
      <c r="D844" s="467"/>
      <c r="E844" s="467"/>
      <c r="F844" s="467"/>
      <c r="G844" s="467"/>
      <c r="H844" s="467"/>
      <c r="I844" s="432"/>
      <c r="J844" s="432"/>
      <c r="K844" s="432"/>
      <c r="L844" s="80" t="s">
        <v>1213</v>
      </c>
    </row>
    <row r="845" spans="1:20" ht="15.75" customHeight="1" hidden="1">
      <c r="A845" s="435"/>
      <c r="B845" s="435" t="s">
        <v>1193</v>
      </c>
      <c r="C845" s="467" t="s">
        <v>1202</v>
      </c>
      <c r="D845" s="467"/>
      <c r="E845" s="467"/>
      <c r="F845" s="467"/>
      <c r="G845" s="467"/>
      <c r="H845" s="467"/>
      <c r="I845" s="432"/>
      <c r="J845" s="432"/>
      <c r="K845" s="432"/>
      <c r="L845" s="80" t="s">
        <v>1214</v>
      </c>
      <c r="M845" s="80"/>
      <c r="N845" s="468"/>
      <c r="O845" s="80"/>
      <c r="P845" s="80"/>
      <c r="Q845" s="80"/>
      <c r="R845" s="80"/>
      <c r="S845" s="80"/>
      <c r="T845" s="80"/>
    </row>
    <row r="846" spans="1:12" ht="15.75" customHeight="1" hidden="1">
      <c r="A846" s="435"/>
      <c r="B846" s="435" t="s">
        <v>1195</v>
      </c>
      <c r="C846" s="467" t="s">
        <v>1205</v>
      </c>
      <c r="D846" s="430"/>
      <c r="E846" s="430"/>
      <c r="F846" s="430"/>
      <c r="G846" s="430"/>
      <c r="H846" s="430"/>
      <c r="I846" s="432"/>
      <c r="J846" s="432"/>
      <c r="K846" s="432"/>
      <c r="L846" s="80" t="s">
        <v>1215</v>
      </c>
    </row>
    <row r="847" spans="1:8" ht="24.75" customHeight="1" hidden="1">
      <c r="A847" s="182" t="s">
        <v>402</v>
      </c>
      <c r="B847" s="183" t="s">
        <v>1216</v>
      </c>
      <c r="C847" s="246"/>
      <c r="D847" s="246"/>
      <c r="E847" s="246"/>
      <c r="F847" s="246"/>
      <c r="G847" s="246"/>
      <c r="H847" s="246"/>
    </row>
    <row r="848" spans="1:11" ht="50.25" customHeight="1" hidden="1">
      <c r="A848" s="182"/>
      <c r="B848" s="532" t="s">
        <v>1217</v>
      </c>
      <c r="C848" s="532"/>
      <c r="D848" s="532"/>
      <c r="E848" s="532"/>
      <c r="F848" s="532"/>
      <c r="G848" s="532"/>
      <c r="H848" s="532"/>
      <c r="I848" s="532"/>
      <c r="J848" s="532"/>
      <c r="K848" s="532"/>
    </row>
    <row r="849" spans="1:11" ht="24.75" customHeight="1" hidden="1">
      <c r="A849" s="182"/>
      <c r="B849" s="532" t="s">
        <v>104</v>
      </c>
      <c r="C849" s="532"/>
      <c r="D849" s="532"/>
      <c r="E849" s="532"/>
      <c r="F849" s="532"/>
      <c r="G849" s="532"/>
      <c r="H849" s="532"/>
      <c r="I849" s="532"/>
      <c r="J849" s="532"/>
      <c r="K849" s="532"/>
    </row>
    <row r="850" spans="1:11" ht="27.75" customHeight="1" hidden="1">
      <c r="A850" s="182"/>
      <c r="B850" s="469" t="s">
        <v>516</v>
      </c>
      <c r="C850" s="470"/>
      <c r="D850" s="470"/>
      <c r="E850" s="470" t="s">
        <v>389</v>
      </c>
      <c r="F850" s="470"/>
      <c r="G850" s="471" t="s">
        <v>105</v>
      </c>
      <c r="H850" s="472"/>
      <c r="I850" s="471" t="s">
        <v>106</v>
      </c>
      <c r="J850" s="460"/>
      <c r="K850" s="460" t="s">
        <v>1170</v>
      </c>
    </row>
    <row r="851" spans="1:11" ht="24.75" customHeight="1" hidden="1">
      <c r="A851" s="185"/>
      <c r="B851" s="180" t="s">
        <v>107</v>
      </c>
      <c r="C851" s="246" t="s">
        <v>108</v>
      </c>
      <c r="D851" s="246"/>
      <c r="E851" s="473">
        <v>310</v>
      </c>
      <c r="F851" s="246"/>
      <c r="G851" s="474">
        <f>+'[1]CDKT '!K66</f>
        <v>209812537726</v>
      </c>
      <c r="H851" s="246"/>
      <c r="I851" s="174">
        <f>G851-G852</f>
        <v>208641135991</v>
      </c>
      <c r="K851" s="174">
        <f>+G851-I851</f>
        <v>1171401735</v>
      </c>
    </row>
    <row r="852" spans="1:11" ht="24.75" customHeight="1" hidden="1">
      <c r="A852" s="182"/>
      <c r="B852" s="181" t="s">
        <v>109</v>
      </c>
      <c r="C852" s="246"/>
      <c r="D852" s="246"/>
      <c r="E852" s="473">
        <v>323</v>
      </c>
      <c r="F852" s="246"/>
      <c r="G852" s="475">
        <f>+'[1]CDKT '!K78</f>
        <v>1171401735</v>
      </c>
      <c r="H852" s="246"/>
      <c r="I852" s="174">
        <v>0</v>
      </c>
      <c r="K852" s="174">
        <f>+G852-I852</f>
        <v>1171401735</v>
      </c>
    </row>
    <row r="853" spans="1:8" ht="7.5" customHeight="1" hidden="1">
      <c r="A853" s="182"/>
      <c r="B853" s="181"/>
      <c r="C853" s="246"/>
      <c r="D853" s="246"/>
      <c r="E853" s="473"/>
      <c r="F853" s="246"/>
      <c r="G853" s="246"/>
      <c r="H853" s="246"/>
    </row>
    <row r="854" spans="1:11" ht="24.75" customHeight="1" hidden="1">
      <c r="A854" s="185"/>
      <c r="B854" s="180" t="s">
        <v>110</v>
      </c>
      <c r="C854" s="246" t="s">
        <v>111</v>
      </c>
      <c r="D854" s="246"/>
      <c r="E854" s="473">
        <v>430</v>
      </c>
      <c r="F854" s="246"/>
      <c r="G854" s="475">
        <f>'[1]CDKT '!K106</f>
        <v>0</v>
      </c>
      <c r="H854" s="475"/>
      <c r="I854" s="174">
        <f>+G852</f>
        <v>1171401735</v>
      </c>
      <c r="K854" s="174">
        <f>+G854-I854</f>
        <v>-1171401735</v>
      </c>
    </row>
    <row r="855" spans="1:11" ht="24.75" customHeight="1" hidden="1">
      <c r="A855" s="182"/>
      <c r="B855" s="181" t="s">
        <v>109</v>
      </c>
      <c r="C855" s="246"/>
      <c r="D855" s="246"/>
      <c r="E855" s="473">
        <v>431</v>
      </c>
      <c r="F855" s="246"/>
      <c r="G855" s="475">
        <v>0</v>
      </c>
      <c r="H855" s="475"/>
      <c r="I855" s="174">
        <f>+I854</f>
        <v>1171401735</v>
      </c>
      <c r="K855" s="174">
        <f>+G855-I855</f>
        <v>-1171401735</v>
      </c>
    </row>
    <row r="856" spans="1:8" ht="24.75" customHeight="1">
      <c r="A856" s="447"/>
      <c r="B856" s="183"/>
      <c r="C856" s="246"/>
      <c r="D856" s="246"/>
      <c r="E856" s="246"/>
      <c r="F856" s="246"/>
      <c r="G856" s="246"/>
      <c r="H856" s="246"/>
    </row>
    <row r="857" spans="1:11" ht="15.75" customHeight="1">
      <c r="A857" s="180"/>
      <c r="B857" s="80"/>
      <c r="C857" s="80"/>
      <c r="D857" s="80"/>
      <c r="E857" s="80"/>
      <c r="F857" s="80"/>
      <c r="G857" s="531" t="str">
        <f>BIA!B7</f>
        <v>Tp.Hồ Chí Minh, ngày 20 tháng 01 năm 2013</v>
      </c>
      <c r="H857" s="531"/>
      <c r="I857" s="531"/>
      <c r="J857" s="531"/>
      <c r="K857" s="531"/>
    </row>
    <row r="858" spans="1:11" ht="15.75" customHeight="1">
      <c r="A858" s="108"/>
      <c r="B858" s="476"/>
      <c r="C858" s="340" t="str">
        <f>'[1]TTC'!A19</f>
        <v>Kế toán trưởng</v>
      </c>
      <c r="D858" s="477"/>
      <c r="E858" s="476"/>
      <c r="F858" s="476"/>
      <c r="G858" s="476"/>
      <c r="H858" s="530" t="str">
        <f>+'[1]BCGD'!B69</f>
        <v>Tổng Giám đốc</v>
      </c>
      <c r="I858" s="530"/>
      <c r="J858" s="530"/>
      <c r="K858" s="530"/>
    </row>
    <row r="859" spans="1:8" ht="15.75" customHeight="1">
      <c r="A859" s="108"/>
      <c r="B859" s="478"/>
      <c r="C859" s="118"/>
      <c r="D859" s="479"/>
      <c r="E859" s="480"/>
      <c r="F859" s="481"/>
      <c r="G859" s="108"/>
      <c r="H859" s="120"/>
    </row>
    <row r="860" spans="1:8" ht="15.75" customHeight="1">
      <c r="A860" s="108"/>
      <c r="B860" s="482"/>
      <c r="C860" s="118"/>
      <c r="D860" s="119"/>
      <c r="E860" s="483"/>
      <c r="F860" s="484"/>
      <c r="G860" s="108"/>
      <c r="H860" s="120"/>
    </row>
    <row r="861" spans="1:8" ht="15.75" customHeight="1">
      <c r="A861" s="108"/>
      <c r="B861" s="482"/>
      <c r="C861" s="118"/>
      <c r="D861" s="119"/>
      <c r="E861" s="483"/>
      <c r="F861" s="484"/>
      <c r="G861" s="108"/>
      <c r="H861" s="120"/>
    </row>
    <row r="862" spans="1:8" ht="15.75" customHeight="1">
      <c r="A862" s="108"/>
      <c r="B862" s="482"/>
      <c r="C862" s="118"/>
      <c r="D862" s="119"/>
      <c r="E862" s="483"/>
      <c r="F862" s="484"/>
      <c r="G862" s="108"/>
      <c r="H862" s="120"/>
    </row>
    <row r="863" spans="1:248" s="39" customFormat="1" ht="15.75" customHeight="1">
      <c r="A863" s="108"/>
      <c r="B863" s="485"/>
      <c r="C863" s="486" t="str">
        <f>BIA!B10</f>
        <v>PHẠM CÔNG NHÂN</v>
      </c>
      <c r="D863" s="487"/>
      <c r="E863" s="476"/>
      <c r="F863" s="476"/>
      <c r="G863" s="476"/>
      <c r="H863" s="125"/>
      <c r="I863" s="530" t="str">
        <f>'[1]TTC'!D18</f>
        <v>NGUYỄN TRỌNG TOÁN</v>
      </c>
      <c r="J863" s="530"/>
      <c r="K863" s="530"/>
      <c r="M863" s="163"/>
      <c r="N863" s="164"/>
      <c r="O863" s="163"/>
      <c r="P863" s="163"/>
      <c r="Q863" s="163"/>
      <c r="R863" s="163"/>
      <c r="S863" s="163"/>
      <c r="T863" s="163"/>
      <c r="U863" s="163"/>
      <c r="V863" s="163"/>
      <c r="W863" s="163"/>
      <c r="X863" s="163"/>
      <c r="Y863" s="163"/>
      <c r="Z863" s="163"/>
      <c r="AA863" s="163"/>
      <c r="AB863" s="163"/>
      <c r="AC863" s="163"/>
      <c r="AD863" s="163"/>
      <c r="AE863" s="163"/>
      <c r="AF863" s="163"/>
      <c r="AG863" s="163"/>
      <c r="AH863" s="163"/>
      <c r="AI863" s="163"/>
      <c r="AJ863" s="163"/>
      <c r="AK863" s="163"/>
      <c r="AL863" s="163"/>
      <c r="AM863" s="163"/>
      <c r="AN863" s="163"/>
      <c r="AO863" s="163"/>
      <c r="AP863" s="163"/>
      <c r="AQ863" s="163"/>
      <c r="AR863" s="163"/>
      <c r="AS863" s="163"/>
      <c r="AT863" s="163"/>
      <c r="AU863" s="163"/>
      <c r="AV863" s="163"/>
      <c r="AW863" s="163"/>
      <c r="AX863" s="163"/>
      <c r="AY863" s="163"/>
      <c r="AZ863" s="163"/>
      <c r="BA863" s="163"/>
      <c r="BB863" s="163"/>
      <c r="BC863" s="163"/>
      <c r="BD863" s="163"/>
      <c r="BE863" s="163"/>
      <c r="BF863" s="163"/>
      <c r="BG863" s="163"/>
      <c r="BH863" s="163"/>
      <c r="BI863" s="163"/>
      <c r="BJ863" s="163"/>
      <c r="BK863" s="163"/>
      <c r="BL863" s="163"/>
      <c r="BM863" s="163"/>
      <c r="BN863" s="163"/>
      <c r="BO863" s="163"/>
      <c r="BP863" s="163"/>
      <c r="BQ863" s="163"/>
      <c r="BR863" s="163"/>
      <c r="BS863" s="163"/>
      <c r="BT863" s="163"/>
      <c r="BU863" s="163"/>
      <c r="BV863" s="163"/>
      <c r="BW863" s="163"/>
      <c r="BX863" s="163"/>
      <c r="BY863" s="163"/>
      <c r="BZ863" s="163"/>
      <c r="CA863" s="163"/>
      <c r="CB863" s="163"/>
      <c r="CC863" s="163"/>
      <c r="CD863" s="163"/>
      <c r="CE863" s="163"/>
      <c r="CF863" s="163"/>
      <c r="CG863" s="163"/>
      <c r="CH863" s="163"/>
      <c r="CI863" s="163"/>
      <c r="CJ863" s="163"/>
      <c r="CK863" s="163"/>
      <c r="CL863" s="163"/>
      <c r="CM863" s="163"/>
      <c r="CN863" s="163"/>
      <c r="CO863" s="163"/>
      <c r="CP863" s="163"/>
      <c r="CQ863" s="163"/>
      <c r="CR863" s="163"/>
      <c r="CS863" s="163"/>
      <c r="CT863" s="163"/>
      <c r="CU863" s="163"/>
      <c r="CV863" s="163"/>
      <c r="CW863" s="163"/>
      <c r="CX863" s="163"/>
      <c r="CY863" s="163"/>
      <c r="CZ863" s="163"/>
      <c r="DA863" s="163"/>
      <c r="DB863" s="163"/>
      <c r="DC863" s="163"/>
      <c r="DD863" s="163"/>
      <c r="DE863" s="163"/>
      <c r="DF863" s="163"/>
      <c r="DG863" s="163"/>
      <c r="DH863" s="163"/>
      <c r="DI863" s="163"/>
      <c r="DJ863" s="163"/>
      <c r="DK863" s="163"/>
      <c r="DL863" s="163"/>
      <c r="DM863" s="163"/>
      <c r="DN863" s="163"/>
      <c r="DO863" s="163"/>
      <c r="DP863" s="163"/>
      <c r="DQ863" s="163"/>
      <c r="DR863" s="163"/>
      <c r="DS863" s="163"/>
      <c r="DT863" s="163"/>
      <c r="DU863" s="163"/>
      <c r="DV863" s="163"/>
      <c r="DW863" s="163"/>
      <c r="DX863" s="163"/>
      <c r="DY863" s="163"/>
      <c r="DZ863" s="163"/>
      <c r="EA863" s="163"/>
      <c r="EB863" s="163"/>
      <c r="EC863" s="163"/>
      <c r="ED863" s="163"/>
      <c r="EE863" s="163"/>
      <c r="EF863" s="163"/>
      <c r="EG863" s="163"/>
      <c r="EH863" s="163"/>
      <c r="EI863" s="163"/>
      <c r="EJ863" s="163"/>
      <c r="EK863" s="163"/>
      <c r="EL863" s="163"/>
      <c r="EM863" s="163"/>
      <c r="EN863" s="163"/>
      <c r="EO863" s="163"/>
      <c r="EP863" s="163"/>
      <c r="EQ863" s="163"/>
      <c r="ER863" s="163"/>
      <c r="ES863" s="163"/>
      <c r="ET863" s="163"/>
      <c r="EU863" s="163"/>
      <c r="EV863" s="163"/>
      <c r="EW863" s="163"/>
      <c r="EX863" s="163"/>
      <c r="EY863" s="163"/>
      <c r="EZ863" s="163"/>
      <c r="FA863" s="163"/>
      <c r="FB863" s="163"/>
      <c r="FC863" s="163"/>
      <c r="FD863" s="163"/>
      <c r="FE863" s="163"/>
      <c r="FF863" s="163"/>
      <c r="FG863" s="163"/>
      <c r="FH863" s="163"/>
      <c r="FI863" s="163"/>
      <c r="FJ863" s="163"/>
      <c r="FK863" s="163"/>
      <c r="FL863" s="163"/>
      <c r="FM863" s="163"/>
      <c r="FN863" s="163"/>
      <c r="FO863" s="163"/>
      <c r="FP863" s="163"/>
      <c r="FQ863" s="163"/>
      <c r="FR863" s="163"/>
      <c r="FS863" s="163"/>
      <c r="FT863" s="163"/>
      <c r="FU863" s="163"/>
      <c r="FV863" s="163"/>
      <c r="FW863" s="163"/>
      <c r="FX863" s="163"/>
      <c r="FY863" s="163"/>
      <c r="FZ863" s="163"/>
      <c r="GA863" s="163"/>
      <c r="GB863" s="163"/>
      <c r="GC863" s="163"/>
      <c r="GD863" s="163"/>
      <c r="GE863" s="163"/>
      <c r="GF863" s="163"/>
      <c r="GG863" s="163"/>
      <c r="GH863" s="163"/>
      <c r="GI863" s="163"/>
      <c r="GJ863" s="163"/>
      <c r="GK863" s="163"/>
      <c r="GL863" s="163"/>
      <c r="GM863" s="163"/>
      <c r="GN863" s="163"/>
      <c r="GO863" s="163"/>
      <c r="GP863" s="163"/>
      <c r="GQ863" s="163"/>
      <c r="GR863" s="163"/>
      <c r="GS863" s="163"/>
      <c r="GT863" s="163"/>
      <c r="GU863" s="163"/>
      <c r="GV863" s="163"/>
      <c r="GW863" s="163"/>
      <c r="GX863" s="163"/>
      <c r="GY863" s="163"/>
      <c r="GZ863" s="163"/>
      <c r="HA863" s="163"/>
      <c r="HB863" s="163"/>
      <c r="HC863" s="163"/>
      <c r="HD863" s="163"/>
      <c r="HE863" s="163"/>
      <c r="HF863" s="163"/>
      <c r="HG863" s="163"/>
      <c r="HH863" s="163"/>
      <c r="HI863" s="163"/>
      <c r="HJ863" s="163"/>
      <c r="HK863" s="163"/>
      <c r="HL863" s="163"/>
      <c r="HM863" s="163"/>
      <c r="HN863" s="163"/>
      <c r="HO863" s="163"/>
      <c r="HP863" s="163"/>
      <c r="HQ863" s="163"/>
      <c r="HR863" s="163"/>
      <c r="HS863" s="163"/>
      <c r="HT863" s="163"/>
      <c r="HU863" s="163"/>
      <c r="HV863" s="163"/>
      <c r="HW863" s="163"/>
      <c r="HX863" s="163"/>
      <c r="HY863" s="163"/>
      <c r="HZ863" s="163"/>
      <c r="IA863" s="163"/>
      <c r="IB863" s="163"/>
      <c r="IC863" s="163"/>
      <c r="ID863" s="163"/>
      <c r="IE863" s="163"/>
      <c r="IF863" s="163"/>
      <c r="IG863" s="163"/>
      <c r="IH863" s="163"/>
      <c r="II863" s="163"/>
      <c r="IJ863" s="163"/>
      <c r="IK863" s="163"/>
      <c r="IL863" s="163"/>
      <c r="IM863" s="163"/>
      <c r="IN863" s="163"/>
    </row>
  </sheetData>
  <sheetProtection/>
  <mergeCells count="194">
    <mergeCell ref="B45:K45"/>
    <mergeCell ref="B27:K27"/>
    <mergeCell ref="B32:K32"/>
    <mergeCell ref="B34:K34"/>
    <mergeCell ref="B44:K44"/>
    <mergeCell ref="N34:W34"/>
    <mergeCell ref="B37:K37"/>
    <mergeCell ref="B39:K39"/>
    <mergeCell ref="B42:K42"/>
    <mergeCell ref="B8:K8"/>
    <mergeCell ref="B12:K12"/>
    <mergeCell ref="B24:K24"/>
    <mergeCell ref="B26:K26"/>
    <mergeCell ref="B50:K50"/>
    <mergeCell ref="B51:K51"/>
    <mergeCell ref="B52:K52"/>
    <mergeCell ref="B53:K53"/>
    <mergeCell ref="B46:K46"/>
    <mergeCell ref="B47:K47"/>
    <mergeCell ref="B48:K48"/>
    <mergeCell ref="B49:K49"/>
    <mergeCell ref="B58:K58"/>
    <mergeCell ref="B59:K59"/>
    <mergeCell ref="B60:K60"/>
    <mergeCell ref="B61:K61"/>
    <mergeCell ref="B54:K54"/>
    <mergeCell ref="B55:K55"/>
    <mergeCell ref="B56:K56"/>
    <mergeCell ref="B57:K57"/>
    <mergeCell ref="B66:K66"/>
    <mergeCell ref="B67:K67"/>
    <mergeCell ref="B68:K68"/>
    <mergeCell ref="B69:K69"/>
    <mergeCell ref="B62:K62"/>
    <mergeCell ref="B63:K63"/>
    <mergeCell ref="B64:K64"/>
    <mergeCell ref="B65:K65"/>
    <mergeCell ref="B74:K74"/>
    <mergeCell ref="B75:K75"/>
    <mergeCell ref="B76:K76"/>
    <mergeCell ref="B77:K77"/>
    <mergeCell ref="B70:K70"/>
    <mergeCell ref="B71:K71"/>
    <mergeCell ref="B72:K72"/>
    <mergeCell ref="B73:K73"/>
    <mergeCell ref="B92:K92"/>
    <mergeCell ref="B93:K93"/>
    <mergeCell ref="B95:K95"/>
    <mergeCell ref="B96:K96"/>
    <mergeCell ref="B78:K78"/>
    <mergeCell ref="B79:K79"/>
    <mergeCell ref="B80:K80"/>
    <mergeCell ref="B81:K81"/>
    <mergeCell ref="B101:K101"/>
    <mergeCell ref="B107:K107"/>
    <mergeCell ref="B108:K108"/>
    <mergeCell ref="B109:K109"/>
    <mergeCell ref="B97:K97"/>
    <mergeCell ref="B98:K98"/>
    <mergeCell ref="B99:K99"/>
    <mergeCell ref="B100:K100"/>
    <mergeCell ref="B115:K115"/>
    <mergeCell ref="B116:K116"/>
    <mergeCell ref="B118:K118"/>
    <mergeCell ref="B119:K119"/>
    <mergeCell ref="B110:K110"/>
    <mergeCell ref="B111:K111"/>
    <mergeCell ref="B112:K112"/>
    <mergeCell ref="B114:K114"/>
    <mergeCell ref="B127:K127"/>
    <mergeCell ref="B128:K128"/>
    <mergeCell ref="B131:K131"/>
    <mergeCell ref="B132:K132"/>
    <mergeCell ref="B121:K121"/>
    <mergeCell ref="B122:K122"/>
    <mergeCell ref="B123:K123"/>
    <mergeCell ref="B125:K125"/>
    <mergeCell ref="B140:K140"/>
    <mergeCell ref="B142:K142"/>
    <mergeCell ref="B143:K143"/>
    <mergeCell ref="B146:K146"/>
    <mergeCell ref="B133:K133"/>
    <mergeCell ref="B135:K135"/>
    <mergeCell ref="B136:K136"/>
    <mergeCell ref="B138:K138"/>
    <mergeCell ref="B154:K154"/>
    <mergeCell ref="B155:K155"/>
    <mergeCell ref="B156:K156"/>
    <mergeCell ref="B157:K157"/>
    <mergeCell ref="B148:K148"/>
    <mergeCell ref="B149:K149"/>
    <mergeCell ref="B151:K151"/>
    <mergeCell ref="B153:K153"/>
    <mergeCell ref="B164:K164"/>
    <mergeCell ref="B165:K165"/>
    <mergeCell ref="B166:K166"/>
    <mergeCell ref="B168:K168"/>
    <mergeCell ref="B158:K158"/>
    <mergeCell ref="B160:K160"/>
    <mergeCell ref="B161:K161"/>
    <mergeCell ref="B162:K162"/>
    <mergeCell ref="B174:K174"/>
    <mergeCell ref="B175:K175"/>
    <mergeCell ref="B176:K176"/>
    <mergeCell ref="B177:K177"/>
    <mergeCell ref="B169:K169"/>
    <mergeCell ref="B171:K171"/>
    <mergeCell ref="B172:K172"/>
    <mergeCell ref="B173:K173"/>
    <mergeCell ref="B184:K184"/>
    <mergeCell ref="B185:K185"/>
    <mergeCell ref="B186:K186"/>
    <mergeCell ref="E188:G188"/>
    <mergeCell ref="I188:K188"/>
    <mergeCell ref="B178:K178"/>
    <mergeCell ref="B180:K180"/>
    <mergeCell ref="B181:K181"/>
    <mergeCell ref="B182:K182"/>
    <mergeCell ref="B193:K193"/>
    <mergeCell ref="B194:K194"/>
    <mergeCell ref="B195:K195"/>
    <mergeCell ref="E197:G197"/>
    <mergeCell ref="I197:K197"/>
    <mergeCell ref="E189:G189"/>
    <mergeCell ref="I189:K189"/>
    <mergeCell ref="E190:G190"/>
    <mergeCell ref="C191:K191"/>
    <mergeCell ref="B201:K201"/>
    <mergeCell ref="A218:B218"/>
    <mergeCell ref="A219:B219"/>
    <mergeCell ref="B220:E220"/>
    <mergeCell ref="E198:G198"/>
    <mergeCell ref="I198:K198"/>
    <mergeCell ref="I199:K199"/>
    <mergeCell ref="C200:K200"/>
    <mergeCell ref="E421:G421"/>
    <mergeCell ref="I421:K421"/>
    <mergeCell ref="B424:C424"/>
    <mergeCell ref="B426:C426"/>
    <mergeCell ref="A223:B223"/>
    <mergeCell ref="C223:K223"/>
    <mergeCell ref="B261:K261"/>
    <mergeCell ref="B381:K381"/>
    <mergeCell ref="B243:E243"/>
    <mergeCell ref="B447:K447"/>
    <mergeCell ref="C459:E459"/>
    <mergeCell ref="B477:K477"/>
    <mergeCell ref="B478:K478"/>
    <mergeCell ref="B441:C441"/>
    <mergeCell ref="B444:K444"/>
    <mergeCell ref="B445:K445"/>
    <mergeCell ref="B446:K446"/>
    <mergeCell ref="B483:K483"/>
    <mergeCell ref="B484:K484"/>
    <mergeCell ref="C542:K542"/>
    <mergeCell ref="B553:K553"/>
    <mergeCell ref="B479:K479"/>
    <mergeCell ref="B480:K480"/>
    <mergeCell ref="B481:K481"/>
    <mergeCell ref="B482:K482"/>
    <mergeCell ref="C747:G747"/>
    <mergeCell ref="B751:K751"/>
    <mergeCell ref="B778:E778"/>
    <mergeCell ref="N778:O778"/>
    <mergeCell ref="B635:K635"/>
    <mergeCell ref="B636:K636"/>
    <mergeCell ref="B637:K637"/>
    <mergeCell ref="B731:G731"/>
    <mergeCell ref="B785:K785"/>
    <mergeCell ref="D791:E793"/>
    <mergeCell ref="G791:H791"/>
    <mergeCell ref="G793:H793"/>
    <mergeCell ref="A781:K781"/>
    <mergeCell ref="B782:K782"/>
    <mergeCell ref="B783:K783"/>
    <mergeCell ref="B784:K784"/>
    <mergeCell ref="D803:E806"/>
    <mergeCell ref="G805:H805"/>
    <mergeCell ref="E809:E811"/>
    <mergeCell ref="G811:H811"/>
    <mergeCell ref="D795:E797"/>
    <mergeCell ref="G797:H797"/>
    <mergeCell ref="D799:E801"/>
    <mergeCell ref="G799:H799"/>
    <mergeCell ref="G801:H801"/>
    <mergeCell ref="I863:K863"/>
    <mergeCell ref="G857:K857"/>
    <mergeCell ref="B848:K848"/>
    <mergeCell ref="B849:K849"/>
    <mergeCell ref="H858:K858"/>
    <mergeCell ref="G812:H812"/>
    <mergeCell ref="B814:K814"/>
    <mergeCell ref="B815:K815"/>
    <mergeCell ref="B823:D824"/>
  </mergeCells>
  <printOptions/>
  <pageMargins left="0.38" right="0.22" top="1" bottom="1" header="0.5" footer="0.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2013-01-24T11:31:28Z</cp:lastPrinted>
  <dcterms:created xsi:type="dcterms:W3CDTF">2011-05-31T08:16:21Z</dcterms:created>
  <dcterms:modified xsi:type="dcterms:W3CDTF">2013-01-30T01:50:50Z</dcterms:modified>
  <cp:category/>
  <cp:version/>
  <cp:contentType/>
  <cp:contentStatus/>
</cp:coreProperties>
</file>